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smtc68.sharepoint.com/Documents partages/01 - Dossiers courants/011 - Conventions de prêt/Eco-Manifestations/1 Nouveau fonctionnement 2024/"/>
    </mc:Choice>
  </mc:AlternateContent>
  <xr:revisionPtr revIDLastSave="3" documentId="8_{1F3718C4-BFAF-4346-B2B8-FB1284577C99}" xr6:coauthVersionLast="47" xr6:coauthVersionMax="47" xr10:uidLastSave="{5A171BB2-3CBC-4962-9E6B-8D60761740AC}"/>
  <bookViews>
    <workbookView xWindow="-120" yWindow="-120" windowWidth="29040" windowHeight="15840" activeTab="2" xr2:uid="{46BBD49A-D78A-481B-89F0-B6279DDF4426}"/>
  </bookViews>
  <sheets>
    <sheet name="Mode d'emploi" sheetId="9" r:id="rId1"/>
    <sheet name="Formulaire" sheetId="6" r:id="rId2"/>
    <sheet name="Convention" sheetId="8" r:id="rId3"/>
    <sheet name="Calc1" sheetId="7" r:id="rId4"/>
    <sheet name="Calc2" sheetId="2"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4" i="8" l="1"/>
  <c r="D25" i="8"/>
  <c r="E27" i="8"/>
  <c r="S23" i="8"/>
  <c r="G23" i="8"/>
  <c r="J21" i="8"/>
  <c r="Y13" i="8"/>
  <c r="H13" i="8"/>
  <c r="U9" i="8"/>
  <c r="B135" i="6"/>
  <c r="H164" i="6"/>
  <c r="H163" i="6"/>
  <c r="D34" i="2" l="1"/>
  <c r="D33" i="2"/>
  <c r="D32" i="2"/>
  <c r="D30" i="2"/>
  <c r="D29" i="2"/>
  <c r="D28" i="2"/>
  <c r="H162" i="6"/>
  <c r="C34" i="2"/>
  <c r="C33" i="2"/>
  <c r="C32" i="2"/>
  <c r="C30" i="2"/>
  <c r="C29" i="2"/>
  <c r="C28" i="2"/>
  <c r="B124" i="6" l="1"/>
  <c r="B118" i="6"/>
  <c r="D18" i="6" l="1"/>
  <c r="D115" i="6" l="1"/>
  <c r="D121" i="6"/>
  <c r="F60" i="6"/>
  <c r="F7" i="2"/>
  <c r="E16" i="2" s="1"/>
  <c r="C7" i="2"/>
  <c r="E18" i="2" l="1"/>
  <c r="B130" i="6"/>
  <c r="F75" i="6"/>
  <c r="E55" i="6"/>
  <c r="D9" i="6"/>
  <c r="E13" i="6"/>
  <c r="C46" i="6"/>
  <c r="C41" i="6"/>
  <c r="C37" i="6"/>
  <c r="C28" i="6"/>
  <c r="D33" i="6"/>
  <c r="D23" i="6"/>
  <c r="E17" i="2"/>
  <c r="E14" i="2"/>
  <c r="E19" i="2" l="1"/>
  <c r="E15" i="2"/>
  <c r="E13" i="2"/>
  <c r="E12" i="2"/>
  <c r="E11" i="2"/>
  <c r="B112" i="6"/>
  <c r="F109" i="6" s="1"/>
  <c r="B100" i="6"/>
  <c r="B98" i="6"/>
  <c r="B96" i="6"/>
  <c r="B91" i="6"/>
  <c r="B89" i="6"/>
  <c r="B71" i="6"/>
  <c r="E69" i="6" s="1"/>
  <c r="B87" i="6"/>
  <c r="F17" i="2" l="1"/>
  <c r="F16" i="2"/>
  <c r="F15" i="2" l="1"/>
  <c r="E10" i="2"/>
  <c r="F10" i="2" l="1"/>
  <c r="F13" i="2"/>
  <c r="F12" i="2"/>
  <c r="F11" i="2"/>
  <c r="B27" i="2" s="1"/>
  <c r="D172" i="6" s="1"/>
  <c r="I136" i="8" s="1"/>
  <c r="C20" i="2"/>
  <c r="E20" i="2" s="1"/>
  <c r="F19" i="2"/>
  <c r="B36" i="2" s="1"/>
  <c r="F18" i="2"/>
  <c r="B35" i="2" s="1"/>
  <c r="F14" i="2"/>
  <c r="B31" i="2" s="1"/>
  <c r="D177" i="6" s="1"/>
  <c r="G163" i="6" l="1"/>
  <c r="I140" i="8"/>
  <c r="D31" i="2"/>
  <c r="C31" i="2"/>
  <c r="D182" i="6"/>
  <c r="I138" i="8" s="1"/>
  <c r="D36" i="2"/>
  <c r="C36" i="2"/>
  <c r="F172" i="6"/>
  <c r="G14" i="2"/>
  <c r="G10" i="2"/>
  <c r="F20" i="2"/>
  <c r="D20" i="2"/>
  <c r="C27" i="2" l="1"/>
  <c r="O136" i="8"/>
  <c r="F182" i="6"/>
  <c r="E27" i="2"/>
  <c r="H167" i="6" s="1"/>
  <c r="I31" i="2"/>
  <c r="J31" i="2" s="1"/>
  <c r="I32" i="2"/>
  <c r="J32" i="2" s="1"/>
  <c r="I30" i="2"/>
  <c r="J30" i="2" s="1"/>
  <c r="I29" i="2"/>
  <c r="J29" i="2" s="1"/>
  <c r="B37" i="2"/>
  <c r="G164" i="6" l="1"/>
  <c r="O138" i="8"/>
  <c r="D35" i="2"/>
  <c r="C35" i="2"/>
  <c r="C37" i="2" l="1"/>
  <c r="D27" i="2"/>
  <c r="D37" i="2" s="1"/>
  <c r="E37" i="2"/>
  <c r="G162" i="6" s="1"/>
  <c r="G165" i="6" l="1"/>
  <c r="I28" i="2"/>
  <c r="J28" i="2" s="1"/>
  <c r="F27" i="2"/>
  <c r="H165" i="6" s="1"/>
  <c r="I27" i="2"/>
  <c r="J27" i="2" s="1"/>
</calcChain>
</file>

<file path=xl/sharedStrings.xml><?xml version="1.0" encoding="utf-8"?>
<sst xmlns="http://schemas.openxmlformats.org/spreadsheetml/2006/main" count="383" uniqueCount="261">
  <si>
    <t xml:space="preserve">Hypothèses :  </t>
  </si>
  <si>
    <t>500g de déchets par participant au global, tous flux confondus avec restauration</t>
  </si>
  <si>
    <t>Répartion du contenu : 30 % OM ; 20 % Bio ; 40 % emballages, papiers et cartons ; 10 % Verre</t>
  </si>
  <si>
    <t>OMR</t>
  </si>
  <si>
    <t>Bio</t>
  </si>
  <si>
    <t>Emb, pap, cart</t>
  </si>
  <si>
    <t>Verre</t>
  </si>
  <si>
    <t>Kg total</t>
  </si>
  <si>
    <t>Nbre part. :</t>
  </si>
  <si>
    <t>kg/pers</t>
  </si>
  <si>
    <t>Volume total (l)</t>
  </si>
  <si>
    <t>kg/l</t>
  </si>
  <si>
    <t>OMR autres</t>
  </si>
  <si>
    <t>* majoration de 20%</t>
  </si>
  <si>
    <t>OMR gobelets j.</t>
  </si>
  <si>
    <t>OMR couverts j.</t>
  </si>
  <si>
    <t>Nbre repas :</t>
  </si>
  <si>
    <t>NON</t>
  </si>
  <si>
    <t>** 200 premiers litres gratuits</t>
  </si>
  <si>
    <t>Biodéchets</t>
  </si>
  <si>
    <t>Bio gobelets j.</t>
  </si>
  <si>
    <t>Bio couverts j.</t>
  </si>
  <si>
    <t>Avec tri **</t>
  </si>
  <si>
    <t>Sans tri</t>
  </si>
  <si>
    <t>FORMULAIRE D'ACCOMPAGNEMENT</t>
  </si>
  <si>
    <t>Promotion des éco-manifestations</t>
  </si>
  <si>
    <t>Nom de l'événement</t>
  </si>
  <si>
    <t>Date de l'évènement</t>
  </si>
  <si>
    <t>(JJ/MM/AAAA)</t>
  </si>
  <si>
    <t>Organisation</t>
  </si>
  <si>
    <t>Contact</t>
  </si>
  <si>
    <t>Adresse e-mail</t>
  </si>
  <si>
    <t>Descriptif de l'évènement</t>
  </si>
  <si>
    <t>Téléphone</t>
  </si>
  <si>
    <t>Commune</t>
  </si>
  <si>
    <t>Adresse</t>
  </si>
  <si>
    <t>Nom de l'association ou de la structure organisatrice</t>
  </si>
  <si>
    <r>
      <rPr>
        <i/>
        <u/>
        <sz val="10"/>
        <color theme="1" tint="0.249977111117893"/>
        <rFont val="Calibri"/>
        <family val="2"/>
        <scheme val="minor"/>
      </rPr>
      <t>Nom et Prénom</t>
    </r>
    <r>
      <rPr>
        <i/>
        <sz val="10"/>
        <color theme="1" tint="0.249977111117893"/>
        <rFont val="Calibri"/>
        <family val="2"/>
        <scheme val="minor"/>
      </rPr>
      <t xml:space="preserve"> de la personne responsable de la gestion des déchets</t>
    </r>
  </si>
  <si>
    <t>Commune sur laquelle a lieu la manifestation</t>
  </si>
  <si>
    <t>Adresse où devront être collectés les déchets</t>
  </si>
  <si>
    <t>Description succincte de l'objet de l'évènement (sportif, marché aux puces…)</t>
  </si>
  <si>
    <t>1 - DONNEES GENERALES</t>
  </si>
  <si>
    <t>2 - ESTIMATION DE LA PRODUCTION DE DECHETS</t>
  </si>
  <si>
    <t>Nombre de participants estimé</t>
  </si>
  <si>
    <t>Activité générant du déchet</t>
  </si>
  <si>
    <t>Y a-t-il une activité générant du déchet sur place ?</t>
  </si>
  <si>
    <t>SI OUI</t>
  </si>
  <si>
    <t>Quantité de repas servis estimé</t>
  </si>
  <si>
    <t>Estimation du nombre de collations, boissons ou repas servis =&gt; Se baser sur les éditions précédentes</t>
  </si>
  <si>
    <t>Vaisselle réutilisable</t>
  </si>
  <si>
    <t>Pour vos activités de restauration, prévoyez vous d'utiliser de la vaisselle réutilisable ?</t>
  </si>
  <si>
    <r>
      <rPr>
        <b/>
        <sz val="12"/>
        <color theme="6"/>
        <rFont val="Calibri"/>
        <family val="2"/>
        <scheme val="minor"/>
      </rPr>
      <t>OUI</t>
    </r>
    <r>
      <rPr>
        <sz val="11"/>
        <color theme="1"/>
        <rFont val="Calibri"/>
        <family val="2"/>
        <scheme val="minor"/>
      </rPr>
      <t/>
    </r>
  </si>
  <si>
    <r>
      <rPr>
        <b/>
        <sz val="11"/>
        <color theme="1" tint="0.249977111117893"/>
        <rFont val="Calibri"/>
        <family val="2"/>
        <scheme val="minor"/>
      </rPr>
      <t>&gt; Gobelets réutilisables</t>
    </r>
  </si>
  <si>
    <t>Vaisselle Compostable</t>
  </si>
  <si>
    <r>
      <rPr>
        <b/>
        <sz val="11"/>
        <color theme="1" tint="0.249977111117893"/>
        <rFont val="Calibri"/>
        <family val="2"/>
        <scheme val="minor"/>
      </rPr>
      <t>&gt; Assiettes / bols  réutilisables</t>
    </r>
  </si>
  <si>
    <r>
      <rPr>
        <b/>
        <sz val="11"/>
        <color theme="1" tint="0.249977111117893"/>
        <rFont val="Calibri"/>
        <family val="2"/>
        <scheme val="minor"/>
      </rPr>
      <t>&gt; Couverts réutilisables</t>
    </r>
  </si>
  <si>
    <r>
      <rPr>
        <b/>
        <sz val="11"/>
        <color theme="1" tint="0.249977111117893"/>
        <rFont val="Calibri"/>
        <family val="2"/>
        <scheme val="minor"/>
      </rPr>
      <t>&gt; Assiettes / bols compostables</t>
    </r>
  </si>
  <si>
    <r>
      <rPr>
        <b/>
        <sz val="11"/>
        <color theme="1" tint="0.249977111117893"/>
        <rFont val="Calibri"/>
        <family val="2"/>
        <scheme val="minor"/>
      </rPr>
      <t>&gt; Gobelets compostables</t>
    </r>
  </si>
  <si>
    <r>
      <rPr>
        <b/>
        <sz val="14"/>
        <color theme="6"/>
        <rFont val="Calibri"/>
        <family val="2"/>
        <scheme val="minor"/>
      </rPr>
      <t>OUI</t>
    </r>
    <r>
      <rPr>
        <sz val="11"/>
        <color theme="1"/>
        <rFont val="Calibri"/>
        <family val="2"/>
        <scheme val="minor"/>
      </rPr>
      <t xml:space="preserve">    </t>
    </r>
    <r>
      <rPr>
        <sz val="11"/>
        <color theme="1" tint="0.249977111117893"/>
        <rFont val="Calibri"/>
        <family val="2"/>
        <scheme val="minor"/>
      </rPr>
      <t>(Restauration, buvette, etc.)</t>
    </r>
  </si>
  <si>
    <t>Pour vos activités de restauration, prévoyez vous d'utiliser de la vaisselle compostable ?</t>
  </si>
  <si>
    <t>Type de restauration</t>
  </si>
  <si>
    <t>Description succincte du type de restauration servie (snacks/sandwichs, plats cuisinés, boissons, etc.)</t>
  </si>
  <si>
    <t>Autres types de déchets produits sur l'événement</t>
  </si>
  <si>
    <t>Types de déchets produits sur l'événement (logistique, stands, public) =&gt; se baser sur les éditions précédentes</t>
  </si>
  <si>
    <t xml:space="preserve">Bouteilles plastiques </t>
  </si>
  <si>
    <t>Canettes métalliques</t>
  </si>
  <si>
    <t>Emballages</t>
  </si>
  <si>
    <t>Cartons</t>
  </si>
  <si>
    <t>3 - GESTION ET TRI DES DECHETS</t>
  </si>
  <si>
    <t xml:space="preserve">Tri des emballages </t>
  </si>
  <si>
    <t>Prévoyez-vous de mettre en place le tri des emballages ?</t>
  </si>
  <si>
    <r>
      <rPr>
        <b/>
        <sz val="14"/>
        <color theme="6"/>
        <rFont val="Calibri"/>
        <family val="2"/>
        <scheme val="minor"/>
      </rPr>
      <t>OUI</t>
    </r>
    <r>
      <rPr>
        <sz val="11"/>
        <color theme="1"/>
        <rFont val="Calibri"/>
        <family val="2"/>
        <scheme val="minor"/>
      </rPr>
      <t xml:space="preserve">  </t>
    </r>
  </si>
  <si>
    <t>Tri des biodéchets</t>
  </si>
  <si>
    <t>Tri du verre</t>
  </si>
  <si>
    <t>Prévoyez-vous de mettre en place le tri des biodéchets ?</t>
  </si>
  <si>
    <t>Prévoyez-vous de mettre en place le tri du verre ?</t>
  </si>
  <si>
    <t>Référent environnement</t>
  </si>
  <si>
    <t>Prévoyez-vous de mettre en place une équipe pour assurer le bon fonctionnement du tri des déchets sur l'évènement ?</t>
  </si>
  <si>
    <t xml:space="preserve">Merci d'indiquer les réflexions d'actions environnementales relatives à votre événement </t>
  </si>
  <si>
    <t>Vaisselle jetable</t>
  </si>
  <si>
    <t>Activité de restauration :</t>
  </si>
  <si>
    <t>Autres OMR</t>
  </si>
  <si>
    <t>Bio assiettes j.</t>
  </si>
  <si>
    <t>OMR assiettes j.</t>
  </si>
  <si>
    <t>BIODECHETS</t>
  </si>
  <si>
    <t>TRI</t>
  </si>
  <si>
    <t>VERRE</t>
  </si>
  <si>
    <t>Autre action de réduction des déchets ou de protection de l'environnement</t>
  </si>
  <si>
    <t>Types de déchets produits sur l'événement</t>
  </si>
  <si>
    <t>Est. volume Bacs* (litre)</t>
  </si>
  <si>
    <t>Est. DOTATION</t>
  </si>
  <si>
    <t>Est. FACTURATION</t>
  </si>
  <si>
    <t>gratuit</t>
  </si>
  <si>
    <t>Estimation des volumes produits</t>
  </si>
  <si>
    <t>Estimation des volumes/dotations nécessaires et des tarifs correspondants</t>
  </si>
  <si>
    <t>Litres au total</t>
  </si>
  <si>
    <t>litres d'OMR</t>
  </si>
  <si>
    <t>Simulation de dotation de bacs</t>
  </si>
  <si>
    <t>180 L OMR</t>
  </si>
  <si>
    <t>660 L OMR</t>
  </si>
  <si>
    <t>340L TRI</t>
  </si>
  <si>
    <t>660 L TRI</t>
  </si>
  <si>
    <t>240 L BIO</t>
  </si>
  <si>
    <t>TARIFS</t>
  </si>
  <si>
    <t>Avec tri séparé</t>
  </si>
  <si>
    <t>Sans tri séparé</t>
  </si>
  <si>
    <t>SIMULATION DE FACTURATION</t>
  </si>
  <si>
    <t>En mettant en œuvre le tri, la prestation vous couterait :</t>
  </si>
  <si>
    <r>
      <rPr>
        <b/>
        <sz val="11"/>
        <color theme="1" tint="0.249977111117893"/>
        <rFont val="Calibri"/>
        <family val="2"/>
        <scheme val="minor"/>
      </rPr>
      <t>&gt; Couverts compostables</t>
    </r>
  </si>
  <si>
    <t>Affluence en nombre de personnes sur l'événement = Public + Exposants + Equipe organisatrice (bénévoles, etc.)</t>
  </si>
  <si>
    <t xml:space="preserve">Tri des papiers, cartons et emballages </t>
  </si>
  <si>
    <t>Mise à disposition de bacs lors de manifestations</t>
  </si>
  <si>
    <t xml:space="preserve">Et d’autre part, (Association, commune…) l’association </t>
  </si>
  <si>
    <t xml:space="preserve">Article 1 – Objet </t>
  </si>
  <si>
    <t>inclus.</t>
  </si>
  <si>
    <t>Lieu :</t>
  </si>
  <si>
    <t>Ne sont pas compris dans la dénomination des déchets cités précédemment : les déblais, gravats provenant des travaux publics ou des particuliers, - les déchets de soins, infectieux, contaminés ou anatomiques, les déchets ménagers spéciaux, inflammables, toxiques, corrosifs ou explosifs, les piles, les déchets d’Equipement Electriques et Electroniques, les déchets végétaux…</t>
  </si>
  <si>
    <t>Article 3 – Modalités de prêt</t>
  </si>
  <si>
    <t>Le Syndicat Mixte de Thann Cernay</t>
  </si>
  <si>
    <t>Adresse :</t>
  </si>
  <si>
    <t xml:space="preserve">Représenté(e) par </t>
  </si>
  <si>
    <t xml:space="preserve">Il est convenu ce qui suit : </t>
  </si>
  <si>
    <t>du</t>
  </si>
  <si>
    <t>au</t>
  </si>
  <si>
    <t>N° de téléphone :</t>
  </si>
  <si>
    <t>Adresse e-mail :</t>
  </si>
  <si>
    <t>Du</t>
  </si>
  <si>
    <t xml:space="preserve">Nom de l'événement : </t>
  </si>
  <si>
    <t>Dates :</t>
  </si>
  <si>
    <t xml:space="preserve">Les bacs devront être utilisés uniquement pour le stockage des ordures ménagères, des emballages recyclables et des déchets fermentescibles (restes et préparations de repas).
</t>
  </si>
  <si>
    <t>La présente convention a pour objet de définir les modalités de mise à disposition et de collecte des bacs d’ordures ménagères, de tri et/ou de biodéchets à l’occasion de la manifestation publique, ainsi que le prêt de totems signalétiques "Point Tri" :</t>
  </si>
  <si>
    <t>Article 2 – Modalités d’utilisation</t>
  </si>
  <si>
    <t>Les supports de sacs gris et jaunes devront être utilisés uniquement pour le tri des ordures ménagères, du papier, du carton et des emballages recyclables.</t>
  </si>
  <si>
    <t xml:space="preserve">Les totems "Point Tri" devront être utilisés uniquement pour signaler la présence d'un Point Tri.
Ceux-ci devront être disposés près des supports de sacs ou des bacs de tri prêtés par le Syndicat Mixte de Thann Cernay.                                   
</t>
  </si>
  <si>
    <t>Les totems "Point Tri" sont prêtés si, et seulement si, la collecte des déchets est assurée par le Syndicat Mixte de Thann Cernay.</t>
  </si>
  <si>
    <t>Un totem "Point Tri" comprend :</t>
  </si>
  <si>
    <r>
      <t xml:space="preserve">a) </t>
    </r>
    <r>
      <rPr>
        <b/>
        <u/>
        <sz val="11"/>
        <color theme="7"/>
        <rFont val="Calibri"/>
        <family val="2"/>
        <scheme val="minor"/>
      </rPr>
      <t>des totems signalétiques "Point Tri"</t>
    </r>
  </si>
  <si>
    <r>
      <t xml:space="preserve">b) </t>
    </r>
    <r>
      <rPr>
        <b/>
        <u/>
        <sz val="11"/>
        <color theme="7"/>
        <rFont val="Calibri"/>
        <family val="2"/>
        <scheme val="minor"/>
      </rPr>
      <t>des supports de sacs</t>
    </r>
  </si>
  <si>
    <t>Les supports de sacs sont prêtés si, et seulement si, la collecte des déchets est assurée par le Syndicat Mixte de Thann Cernay.</t>
  </si>
  <si>
    <t>Le prêt des supports de sacs jaunes et gris est consenti à titre gracieux.</t>
  </si>
  <si>
    <r>
      <t xml:space="preserve">c) </t>
    </r>
    <r>
      <rPr>
        <b/>
        <u/>
        <sz val="11"/>
        <color theme="7"/>
        <rFont val="Calibri"/>
        <family val="2"/>
        <scheme val="minor"/>
      </rPr>
      <t>des bacs de collecte</t>
    </r>
  </si>
  <si>
    <r>
      <t xml:space="preserve">b) </t>
    </r>
    <r>
      <rPr>
        <b/>
        <u/>
        <sz val="11"/>
        <color theme="7"/>
        <rFont val="Calibri"/>
        <family val="2"/>
        <scheme val="minor"/>
      </rPr>
      <t>des supports de sacs et des bacs de collecte</t>
    </r>
  </si>
  <si>
    <t>Les bacs sont prêtés si, et seulement si, la collecte des déchets est assurée par le Syndicat Mixte de Thann Cernay.</t>
  </si>
  <si>
    <t>un panneau de 2,50 mètres de haut sur lequel est inscrit "POINT TRI"</t>
  </si>
  <si>
    <t>un pied lesté de 20 kilogrammes</t>
  </si>
  <si>
    <t>-</t>
  </si>
  <si>
    <t>Dans le cas ou le volume d'ordures ménagères à collecter excède 200L :</t>
  </si>
  <si>
    <t>Le prêt et la collecte des bacs de tri sélectif (jaunes) et de biodéchets (marrons) sont assurés à titre gracieux.</t>
  </si>
  <si>
    <t>Le prêt et la collecte des conteneurs ordure ménagères sont consentis à titre gracieux si le volume d'ordures ménagères n'excède pas 200L et si le tri des emballages et des biodéchets est mis en place.</t>
  </si>
  <si>
    <t>Dans le cas particulier des manifestations organisées dans l’enceinte de salles communales dotées
de bacs ordures ménagères déjà pris en compte dans le cadre de la redevance incitative, ces derniers ne seront pas facturés.</t>
  </si>
  <si>
    <r>
      <t xml:space="preserve">a) </t>
    </r>
    <r>
      <rPr>
        <b/>
        <u/>
        <sz val="11"/>
        <color theme="7"/>
        <rFont val="Calibri"/>
        <family val="2"/>
        <scheme val="minor"/>
      </rPr>
      <t>Réservation</t>
    </r>
  </si>
  <si>
    <t>La dotation est calculée conjointement avec le demandeur, en fonction du nombre de manifestants attendu, des potentielles activités génératrices de déchets, des caractéristiques de la manifestation et des retours d'expérience sur les éditions précédentes (pour le prêt des bacs).</t>
  </si>
  <si>
    <t>Le Syndicat Mixte de Thann Cernay fournira du matériel dans la mesure des stocks disponibles.</t>
  </si>
  <si>
    <r>
      <t xml:space="preserve">b) </t>
    </r>
    <r>
      <rPr>
        <b/>
        <u/>
        <sz val="11"/>
        <color theme="7"/>
        <rFont val="Calibri"/>
        <family val="2"/>
        <scheme val="minor"/>
      </rPr>
      <t>Transport / livraison</t>
    </r>
  </si>
  <si>
    <t>Article 5 – Information, communication et sensibilisation</t>
  </si>
  <si>
    <r>
      <t xml:space="preserve">a) </t>
    </r>
    <r>
      <rPr>
        <b/>
        <u/>
        <sz val="11"/>
        <color theme="7"/>
        <rFont val="Calibri"/>
        <family val="2"/>
        <scheme val="minor"/>
      </rPr>
      <t>Information des organisateurs</t>
    </r>
  </si>
  <si>
    <t xml:space="preserve">Le SMTC propose (dans la mesure de ses disponibilités) d’intervenir lors des réunions de préparation, pour former et informer les bénévoles sur le tri et à la mise en place d’actions respectueuses de l’environnement (gobelets lavables, communication responsable…). </t>
  </si>
  <si>
    <t xml:space="preserve">Les bénévoles et particulièrement ceux œuvrant dans les buvettes ou stands de restauration seront informés par les organisateurs de la nécessité de respecter les consignes de tri. </t>
  </si>
  <si>
    <t>Un guide du tri et des affiches signalétiques fournis par le Syndicat Mixte sont mis à disposition des organisateurs et des bénévoles.</t>
  </si>
  <si>
    <r>
      <t xml:space="preserve">b) </t>
    </r>
    <r>
      <rPr>
        <b/>
        <u/>
        <sz val="11"/>
        <color theme="7"/>
        <rFont val="Calibri"/>
        <family val="2"/>
        <scheme val="minor"/>
      </rPr>
      <t>Information du public</t>
    </r>
  </si>
  <si>
    <t xml:space="preserve">L’organisateur s’engage à informer le public sur les mesures prises en matière de tri et de prévention des déchets.                                   
</t>
  </si>
  <si>
    <t>Le logo du Syndicat Mixte devra figurer sur les supports de communication comme partenaire</t>
  </si>
  <si>
    <t>Article 6 – Collecte des bacs</t>
  </si>
  <si>
    <t xml:space="preserve">A l’issue de la manifestation, les conteneurs seront isolés de façon à ce que leur accès au public ne soit plus possible. Les bacs seront présentés à la collecte sur un emplacement validé avec le SMTC. </t>
  </si>
  <si>
    <t xml:space="preserve">Les jours de collecte sont établis par le Syndicat Mixte et convenus avec l’organisateur qui se chargera de rentrer et sortir les bacs aux dates indiquées. </t>
  </si>
  <si>
    <t xml:space="preserve">Les organisateurs veilleront à ce que les poubelles soient vides et propres une fois collectées. </t>
  </si>
  <si>
    <r>
      <t xml:space="preserve">a) </t>
    </r>
    <r>
      <rPr>
        <b/>
        <u/>
        <sz val="11"/>
        <color theme="7"/>
        <rFont val="Calibri"/>
        <family val="2"/>
        <scheme val="minor"/>
      </rPr>
      <t>Collecte</t>
    </r>
  </si>
  <si>
    <r>
      <t xml:space="preserve">b) </t>
    </r>
    <r>
      <rPr>
        <b/>
        <u/>
        <sz val="11"/>
        <color theme="7"/>
        <rFont val="Calibri"/>
        <family val="2"/>
        <scheme val="minor"/>
      </rPr>
      <t>Suivi de la qualité du tri</t>
    </r>
  </si>
  <si>
    <t>Lors de la collecte, un contrôle de la qualité du tri sera effectué par les agents de collecte ou les ambassadeurs du tri du Syndicat Mixte de Thann Cernay afin de dresser un bilan constructif pour l'édition suivante.</t>
  </si>
  <si>
    <t>Article 7 – Restitution du matériel</t>
  </si>
  <si>
    <t xml:space="preserve">Pendant toute la période du prêt, le contractant est responsable de tous les dommages causés à l’occasion de l’utilisation du matériel. </t>
  </si>
  <si>
    <t xml:space="preserve">La restitution du matériel est contrôlée par un agent du Syndicat Mixte de Thann Cernay. En cas de détérioration ou disparition, le contractant devra indemniser le Syndicat Mixte selon les tarifs suivants : </t>
  </si>
  <si>
    <t>Article 8 – Dotation et facturation</t>
  </si>
  <si>
    <t>Tri sélectif :</t>
  </si>
  <si>
    <t>Ordures ménagères :</t>
  </si>
  <si>
    <t>Biodéchets :</t>
  </si>
  <si>
    <t>660L</t>
  </si>
  <si>
    <t>180L</t>
  </si>
  <si>
    <t>Supports de sacs</t>
  </si>
  <si>
    <t>240L</t>
  </si>
  <si>
    <r>
      <t>VOTRE DEMANDE</t>
    </r>
    <r>
      <rPr>
        <b/>
        <sz val="11"/>
        <color theme="7"/>
        <rFont val="Calibri"/>
        <family val="2"/>
        <scheme val="minor"/>
      </rPr>
      <t xml:space="preserve"> :</t>
    </r>
  </si>
  <si>
    <r>
      <t>PRÊT ACCORD</t>
    </r>
    <r>
      <rPr>
        <b/>
        <u/>
        <sz val="11"/>
        <rFont val="Calibri"/>
        <family val="2"/>
      </rPr>
      <t>É</t>
    </r>
  </si>
  <si>
    <t>&gt;</t>
  </si>
  <si>
    <t>Partie réservée au Syndicat Mixte de Thann Cernay</t>
  </si>
  <si>
    <t>Fait à ASPACH-MICHELBACH en deux exemplaires, le</t>
  </si>
  <si>
    <t>Le "contractant"</t>
  </si>
  <si>
    <t>(mention manuscrite "lu et approuvé")</t>
  </si>
  <si>
    <t>Simulation du tarif de la prestation en fonction du volume de déchets estimé :</t>
  </si>
  <si>
    <t>A titre indicatif, la dotation en bacs de collecte pourrait se décliner de la manière suivante :</t>
  </si>
  <si>
    <t>+</t>
  </si>
  <si>
    <t>ORDURES MENAGERES :</t>
  </si>
  <si>
    <t xml:space="preserve">              660 L</t>
  </si>
  <si>
    <t>180 L</t>
  </si>
  <si>
    <t>EMBALLAGES, PAPIERS, CARTONS :</t>
  </si>
  <si>
    <t xml:space="preserve">              240 L</t>
  </si>
  <si>
    <t>BIODECHETS :</t>
  </si>
  <si>
    <t>Les dotations de bacs effectives et la facturation correspondante seront calculées conjointement entre le SMTC et le demandeur et feront l'objet d'une convention.</t>
  </si>
  <si>
    <r>
      <t xml:space="preserve">Volume de bacs à mettre en place </t>
    </r>
    <r>
      <rPr>
        <b/>
        <sz val="8"/>
        <color theme="0"/>
        <rFont val="Calibri"/>
        <family val="2"/>
        <scheme val="minor"/>
      </rPr>
      <t>***</t>
    </r>
    <r>
      <rPr>
        <b/>
        <sz val="11"/>
        <color theme="0"/>
        <rFont val="Calibri"/>
        <family val="2"/>
        <scheme val="minor"/>
      </rPr>
      <t>(litres)</t>
    </r>
  </si>
  <si>
    <t xml:space="preserve">Le transport et la livraison du matériel prêté par le Syndicat Mixte de Thann Cernay sont à la charge du contractant et effectués sous son entière responsabilité.                                   
</t>
  </si>
  <si>
    <t>Les bacs d'ordures ménagères, de collecte sélective (papiers, cartons, emballages) et de biodéchets pourront être contrôlés par un agent du Syndicat Mixte et un des membres de l'organisation. En cas de volume d'ordures ménagères supplémentaire à celui facturé et/ou en cas de non-conformité les bacs pourront être retriés ou vidés dans les ordures ménagères impliquant ainsi une facturation.</t>
  </si>
  <si>
    <t>A titre indicatif, d'après les caractéristiques de l'événement et les données que vous avez saisi précedemment, la prestation de location  et de collecte se présenterait de la manière suivante :</t>
  </si>
  <si>
    <t>SIMULATION DE PRESTATION</t>
  </si>
  <si>
    <t>Pour rappel, la demande doit être faite au minimum 1 mois avant la date de l'événement</t>
  </si>
  <si>
    <t>200 premiers litres gratuits :</t>
  </si>
  <si>
    <t>Oui</t>
  </si>
  <si>
    <t>Non</t>
  </si>
  <si>
    <t>Volume facturé :</t>
  </si>
  <si>
    <t>TARIF</t>
  </si>
  <si>
    <t>et/ou</t>
  </si>
  <si>
    <t>x</t>
  </si>
  <si>
    <t>Nbre</t>
  </si>
  <si>
    <t>Volume</t>
  </si>
  <si>
    <t>ð</t>
  </si>
  <si>
    <t>Date de retrait :</t>
  </si>
  <si>
    <t>Date de retour :</t>
  </si>
  <si>
    <t>DATES (collecte, retrait, retour)</t>
  </si>
  <si>
    <r>
      <rPr>
        <b/>
        <i/>
        <u/>
        <sz val="11"/>
        <color theme="6"/>
        <rFont val="Calibri"/>
        <family val="2"/>
        <scheme val="minor"/>
      </rPr>
      <t>200</t>
    </r>
    <r>
      <rPr>
        <b/>
        <i/>
        <u/>
        <sz val="10"/>
        <color theme="6"/>
        <rFont val="Calibri"/>
        <family val="2"/>
        <scheme val="minor"/>
      </rPr>
      <t>LITRES OFFERTS*</t>
    </r>
  </si>
  <si>
    <r>
      <rPr>
        <i/>
        <sz val="9.5"/>
        <color theme="0" tint="-0.499984740745262"/>
        <rFont val="Calibri"/>
        <family val="2"/>
        <scheme val="minor"/>
      </rPr>
      <t>* 200 litres offerts, soit une réduction de 17€,  si mise en place du tri sur les 3 flux de déchets.</t>
    </r>
    <r>
      <rPr>
        <sz val="9.5"/>
        <color theme="0" tint="-0.499984740745262"/>
        <rFont val="Calibri"/>
        <family val="2"/>
        <scheme val="minor"/>
      </rPr>
      <t xml:space="preserve">
</t>
    </r>
    <r>
      <rPr>
        <i/>
        <sz val="9.5"/>
        <color theme="0" tint="-0.499984740745262"/>
        <rFont val="Calibri"/>
        <family val="2"/>
        <scheme val="minor"/>
      </rPr>
      <t>** Tarif basé sur un forfait de 0,085 € le litre d'ordures ménagères.
*** Volume pris en compte pour la facturation.</t>
    </r>
  </si>
  <si>
    <t>Litres</t>
  </si>
  <si>
    <t>Avec marge</t>
  </si>
  <si>
    <t>Réel
Simulation</t>
  </si>
  <si>
    <t>Plein tarif**</t>
  </si>
  <si>
    <t>Si le tri des emballages et des biodéchets est mis en place, les 200 premiers litres ne sont pas facturés (Tarif "Eco-Exemplaire) et les conteneurs d'ordures ménagères sont facturés sur la base de 0,085 euros le litre ;</t>
  </si>
  <si>
    <r>
      <t xml:space="preserve">Si le tri n'est pas mis en place (emballages et/ou biodéchets jetés avec les ordures ménagères), les conteneurs d'ordures ménagères sont facturés sur la base de 0,085 euros le litre, </t>
    </r>
    <r>
      <rPr>
        <u/>
        <sz val="11"/>
        <color theme="1"/>
        <rFont val="Calibri"/>
        <family val="2"/>
        <scheme val="minor"/>
      </rPr>
      <t>dès le premier litre</t>
    </r>
    <r>
      <rPr>
        <sz val="11"/>
        <color theme="1"/>
        <rFont val="Calibri"/>
        <family val="2"/>
        <scheme val="minor"/>
      </rPr>
      <t xml:space="preserve"> (Tarif Normal).</t>
    </r>
  </si>
  <si>
    <t>Le contractant doit s’assurer de la propreté du matériel avant leur restitution. Dans le cas contraire le nettoyage sera facturé : 30€ / bac.</t>
  </si>
  <si>
    <t xml:space="preserve">Bac 660L = 200,00€ </t>
  </si>
  <si>
    <t xml:space="preserve">Bac 340/360L = 80,00€ </t>
  </si>
  <si>
    <t>Bac 240L = 50,00€</t>
  </si>
  <si>
    <t>Bac 180L = 50,00€</t>
  </si>
  <si>
    <t>Bac 120L = 50,00€</t>
  </si>
  <si>
    <t>Support de sacs = 40,00€</t>
  </si>
  <si>
    <r>
      <t xml:space="preserve">d) </t>
    </r>
    <r>
      <rPr>
        <b/>
        <u/>
        <sz val="11"/>
        <color theme="7"/>
        <rFont val="Calibri"/>
        <family val="2"/>
        <scheme val="minor"/>
      </rPr>
      <t xml:space="preserve">un cendrier à question </t>
    </r>
  </si>
  <si>
    <t xml:space="preserve">Le prêt des totems "Point Tri" est consenti à titre gracieux. </t>
  </si>
  <si>
    <t xml:space="preserve">Le cendrier est prêté si, et seulement si, la collecte des déchets est assurée par le Syndicat Mixte de Thann Cernay. Le prêt des totems "Point Tri" est consenti à titre gracieux. </t>
  </si>
  <si>
    <t>Le cendrier comprend :</t>
  </si>
  <si>
    <t xml:space="preserve">Un poteau à fixer ainsi qu'une clef </t>
  </si>
  <si>
    <t>un cendrier et une plaque en verre amovible pour maintenir la question de votre choix imprimé sur un format A4</t>
  </si>
  <si>
    <r>
      <t>La demande de prêt doit être adressée par mail (</t>
    </r>
    <r>
      <rPr>
        <b/>
        <sz val="11"/>
        <color theme="1"/>
        <rFont val="Calibri"/>
        <family val="2"/>
        <scheme val="minor"/>
      </rPr>
      <t>contact@smtc68.fr</t>
    </r>
    <r>
      <rPr>
        <sz val="11"/>
        <color theme="1"/>
        <rFont val="Calibri"/>
        <family val="2"/>
        <scheme val="minor"/>
      </rPr>
      <t xml:space="preserve">) au Syndicat Mixte de Thann Cernay via le formulaire dédié </t>
    </r>
    <r>
      <rPr>
        <b/>
        <u/>
        <sz val="11"/>
        <color theme="1"/>
        <rFont val="Calibri"/>
        <family val="2"/>
        <scheme val="minor"/>
      </rPr>
      <t>au plus tard 1 mois avant la date de la manifestation</t>
    </r>
    <r>
      <rPr>
        <sz val="11"/>
        <color theme="1"/>
        <rFont val="Calibri"/>
        <family val="2"/>
        <scheme val="minor"/>
      </rPr>
      <t>.</t>
    </r>
  </si>
  <si>
    <t>Entre d’une part le Syndicat Mixte de Thann Cernay (SMTC), dont les bureaux sont situés au 31 rue des Genêts à Aspach / Michelbach, représenté par sa Présidente Mme Morin Marie-Paule.</t>
  </si>
  <si>
    <r>
      <t xml:space="preserve">Le retrait et le retour du matériel s'effectuent au </t>
    </r>
    <r>
      <rPr>
        <u/>
        <sz val="11"/>
        <color theme="1"/>
        <rFont val="Calibri"/>
        <family val="2"/>
        <scheme val="minor"/>
      </rPr>
      <t>Syndicat Mixte de Thann Cernay, 31 rue des genêts - Aspach-le-Haut, 68700 ASPACH-MICHELBACH</t>
    </r>
    <r>
      <rPr>
        <sz val="11"/>
        <color theme="1"/>
        <rFont val="Calibri"/>
        <family val="2"/>
        <scheme val="minor"/>
      </rPr>
      <t>.</t>
    </r>
  </si>
  <si>
    <t>360L</t>
  </si>
  <si>
    <t>360 L</t>
  </si>
  <si>
    <t>Formation bénévoles</t>
  </si>
  <si>
    <t>Souhaitez-vous former/sensibiliser une équipe de bénévoles au tri et à la réduction des déchets via le SMTC?</t>
  </si>
  <si>
    <t>Gestion interne aux organisateurs (pas de bacs)</t>
  </si>
  <si>
    <t xml:space="preserve">KIT'TRI </t>
  </si>
  <si>
    <t xml:space="preserve"> Rouleau(x) 8L</t>
  </si>
  <si>
    <t>Sacs 110L</t>
  </si>
  <si>
    <t>Housse(s) 240L</t>
  </si>
  <si>
    <t>Rouleau(x) 50L</t>
  </si>
  <si>
    <t>Communication:</t>
  </si>
  <si>
    <t>1 Kit = 1 emplacement déchet sur la manifestation</t>
  </si>
  <si>
    <t>Précisez le nombre d'emplacement déchets sur la manifestation</t>
  </si>
  <si>
    <t>Composé d'un support ordures ménagères + 1 supports TRI + 1 Totem de communication avec consignes de tri</t>
  </si>
  <si>
    <t>rouleaux 50L</t>
  </si>
  <si>
    <t>Housses 240L</t>
  </si>
  <si>
    <t>Rouleaux 8L</t>
  </si>
  <si>
    <t>KIT'TRI :</t>
  </si>
  <si>
    <t xml:space="preserve"> 1 totem + 1 support de sacs OMR + 1 support TRI + 1 panneau de sensibilisation</t>
  </si>
  <si>
    <r>
      <t xml:space="preserve">KIT'TRI </t>
    </r>
    <r>
      <rPr>
        <i/>
        <sz val="9"/>
        <color theme="1"/>
        <rFont val="Calibri"/>
        <family val="2"/>
        <scheme val="minor"/>
      </rPr>
      <t>(= 1 support de sacs OMR + 1 support TRI + 1 panneau de sensibilisation</t>
    </r>
    <r>
      <rPr>
        <b/>
        <sz val="9.5"/>
        <color theme="1"/>
        <rFont val="Calibri"/>
        <family val="2"/>
        <scheme val="minor"/>
      </rPr>
      <t>)</t>
    </r>
  </si>
  <si>
    <t>CONVENTION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</si>
</sst>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_-* #,##0\ _€_-;\-* #,##0\ _€_-;_-* &quot;-&quot;??\ _€_-;_-@_-"/>
    <numFmt numFmtId="166" formatCode="0.0000"/>
  </numFmts>
  <fonts count="7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i/>
      <sz val="8"/>
      <color theme="1"/>
      <name val="Calibri"/>
      <family val="2"/>
      <scheme val="minor"/>
    </font>
    <font>
      <b/>
      <sz val="11"/>
      <color rgb="FFFF0000"/>
      <name val="Calibri"/>
      <family val="2"/>
      <scheme val="minor"/>
    </font>
    <font>
      <b/>
      <sz val="22"/>
      <color theme="0"/>
      <name val="Calibri"/>
      <family val="2"/>
      <scheme val="minor"/>
    </font>
    <font>
      <i/>
      <sz val="10"/>
      <color theme="1" tint="0.249977111117893"/>
      <name val="Calibri"/>
      <family val="2"/>
      <scheme val="minor"/>
    </font>
    <font>
      <i/>
      <u/>
      <sz val="10"/>
      <color theme="1" tint="0.249977111117893"/>
      <name val="Calibri"/>
      <family val="2"/>
      <scheme val="minor"/>
    </font>
    <font>
      <b/>
      <sz val="18"/>
      <color theme="4"/>
      <name val="Calibri"/>
      <family val="2"/>
      <scheme val="minor"/>
    </font>
    <font>
      <b/>
      <sz val="11"/>
      <color theme="1" tint="0.249977111117893"/>
      <name val="Calibri"/>
      <family val="2"/>
      <scheme val="minor"/>
    </font>
    <font>
      <b/>
      <sz val="20"/>
      <color theme="0"/>
      <name val="Calibri"/>
      <family val="2"/>
      <scheme val="minor"/>
    </font>
    <font>
      <b/>
      <u/>
      <sz val="13"/>
      <color theme="4"/>
      <name val="Calibri"/>
      <family val="2"/>
      <scheme val="minor"/>
    </font>
    <font>
      <b/>
      <sz val="16"/>
      <color theme="4"/>
      <name val="Calibri"/>
      <family val="2"/>
      <scheme val="minor"/>
    </font>
    <font>
      <b/>
      <sz val="14"/>
      <color theme="7"/>
      <name val="Calibri"/>
      <family val="2"/>
      <scheme val="minor"/>
    </font>
    <font>
      <sz val="11"/>
      <color theme="1" tint="0.249977111117893"/>
      <name val="Calibri"/>
      <family val="2"/>
      <scheme val="minor"/>
    </font>
    <font>
      <b/>
      <u/>
      <sz val="12"/>
      <color theme="6"/>
      <name val="Calibri"/>
      <family val="2"/>
      <scheme val="minor"/>
    </font>
    <font>
      <b/>
      <sz val="12"/>
      <color theme="6"/>
      <name val="Calibri"/>
      <family val="2"/>
      <scheme val="minor"/>
    </font>
    <font>
      <b/>
      <sz val="12"/>
      <color rgb="FFFF0000"/>
      <name val="Calibri"/>
      <family val="2"/>
      <scheme val="minor"/>
    </font>
    <font>
      <b/>
      <sz val="14"/>
      <color theme="6"/>
      <name val="Calibri"/>
      <family val="2"/>
      <scheme val="minor"/>
    </font>
    <font>
      <b/>
      <sz val="14"/>
      <color rgb="FFFF0000"/>
      <name val="Calibri"/>
      <family val="2"/>
      <scheme val="minor"/>
    </font>
    <font>
      <b/>
      <sz val="11"/>
      <color theme="0"/>
      <name val="Calibri"/>
      <family val="2"/>
      <scheme val="minor"/>
    </font>
    <font>
      <i/>
      <sz val="11"/>
      <color theme="1"/>
      <name val="Calibri"/>
      <family val="2"/>
      <scheme val="minor"/>
    </font>
    <font>
      <b/>
      <u/>
      <sz val="14"/>
      <color theme="4"/>
      <name val="Calibri"/>
      <family val="2"/>
      <scheme val="minor"/>
    </font>
    <font>
      <b/>
      <sz val="12"/>
      <color theme="4"/>
      <name val="Calibri"/>
      <family val="2"/>
      <scheme val="minor"/>
    </font>
    <font>
      <sz val="11"/>
      <color rgb="FF9C5700"/>
      <name val="Calibri"/>
      <family val="2"/>
      <scheme val="minor"/>
    </font>
    <font>
      <b/>
      <sz val="11"/>
      <name val="Calibri"/>
      <family val="2"/>
      <scheme val="minor"/>
    </font>
    <font>
      <b/>
      <sz val="12"/>
      <color theme="1"/>
      <name val="Calibri"/>
      <family val="2"/>
      <scheme val="minor"/>
    </font>
    <font>
      <b/>
      <sz val="12"/>
      <color theme="0"/>
      <name val="Calibri"/>
      <family val="2"/>
      <scheme val="minor"/>
    </font>
    <font>
      <i/>
      <sz val="10"/>
      <color theme="6"/>
      <name val="Calibri"/>
      <family val="2"/>
      <scheme val="minor"/>
    </font>
    <font>
      <b/>
      <sz val="14"/>
      <color theme="0"/>
      <name val="Calibri"/>
      <family val="2"/>
      <scheme val="minor"/>
    </font>
    <font>
      <b/>
      <sz val="16"/>
      <color theme="0"/>
      <name val="Calibri"/>
      <family val="2"/>
      <scheme val="minor"/>
    </font>
    <font>
      <b/>
      <sz val="18"/>
      <color theme="0"/>
      <name val="Calibri"/>
      <family val="2"/>
      <scheme val="minor"/>
    </font>
    <font>
      <b/>
      <i/>
      <sz val="10"/>
      <color theme="6"/>
      <name val="Calibri"/>
      <family val="2"/>
      <scheme val="minor"/>
    </font>
    <font>
      <b/>
      <i/>
      <u/>
      <sz val="11"/>
      <color theme="6"/>
      <name val="Calibri"/>
      <family val="2"/>
      <scheme val="minor"/>
    </font>
    <font>
      <b/>
      <i/>
      <u/>
      <sz val="10"/>
      <color theme="6"/>
      <name val="Calibri"/>
      <family val="2"/>
      <scheme val="minor"/>
    </font>
    <font>
      <b/>
      <i/>
      <sz val="11"/>
      <color rgb="FFFF0000"/>
      <name val="Calibri"/>
      <family val="2"/>
      <scheme val="minor"/>
    </font>
    <font>
      <b/>
      <sz val="10"/>
      <color theme="1"/>
      <name val="Calibri"/>
      <family val="2"/>
      <scheme val="minor"/>
    </font>
    <font>
      <b/>
      <sz val="14"/>
      <color theme="1"/>
      <name val="Calibri"/>
      <family val="2"/>
      <scheme val="minor"/>
    </font>
    <font>
      <b/>
      <i/>
      <sz val="10"/>
      <color theme="1"/>
      <name val="Calibri"/>
      <family val="2"/>
      <scheme val="minor"/>
    </font>
    <font>
      <sz val="11"/>
      <color rgb="FF262626"/>
      <name val="Calibri"/>
      <family val="2"/>
      <scheme val="minor"/>
    </font>
    <font>
      <b/>
      <sz val="18"/>
      <color rgb="FF96BD43"/>
      <name val="Calibri"/>
      <family val="2"/>
      <scheme val="minor"/>
    </font>
    <font>
      <sz val="11"/>
      <name val="Calibri"/>
      <family val="2"/>
      <scheme val="minor"/>
    </font>
    <font>
      <u/>
      <sz val="11"/>
      <color theme="1"/>
      <name val="Calibri"/>
      <family val="2"/>
      <scheme val="minor"/>
    </font>
    <font>
      <b/>
      <sz val="12"/>
      <color theme="7"/>
      <name val="Calibri"/>
      <family val="2"/>
      <scheme val="minor"/>
    </font>
    <font>
      <b/>
      <sz val="11"/>
      <color theme="7"/>
      <name val="Calibri"/>
      <family val="2"/>
      <scheme val="minor"/>
    </font>
    <font>
      <b/>
      <u/>
      <sz val="11"/>
      <color theme="7"/>
      <name val="Calibri"/>
      <family val="2"/>
      <scheme val="minor"/>
    </font>
    <font>
      <b/>
      <u/>
      <sz val="11"/>
      <name val="Calibri"/>
      <family val="2"/>
      <scheme val="minor"/>
    </font>
    <font>
      <b/>
      <u/>
      <sz val="11"/>
      <name val="Calibri"/>
      <family val="2"/>
    </font>
    <font>
      <b/>
      <i/>
      <sz val="11"/>
      <color rgb="FFFF7C80"/>
      <name val="Calibri"/>
      <family val="2"/>
      <scheme val="minor"/>
    </font>
    <font>
      <sz val="11"/>
      <color rgb="FFFF7C80"/>
      <name val="Calibri"/>
      <family val="2"/>
      <scheme val="minor"/>
    </font>
    <font>
      <sz val="10"/>
      <color theme="1"/>
      <name val="Calibri"/>
      <family val="2"/>
      <scheme val="minor"/>
    </font>
    <font>
      <i/>
      <sz val="10"/>
      <color theme="1"/>
      <name val="Calibri"/>
      <family val="2"/>
      <scheme val="minor"/>
    </font>
    <font>
      <sz val="9.5"/>
      <color theme="0" tint="-0.499984740745262"/>
      <name val="Calibri"/>
      <family val="2"/>
      <scheme val="minor"/>
    </font>
    <font>
      <i/>
      <sz val="9.5"/>
      <color theme="0" tint="-0.499984740745262"/>
      <name val="Calibri"/>
      <family val="2"/>
      <scheme val="minor"/>
    </font>
    <font>
      <b/>
      <sz val="18"/>
      <color theme="1"/>
      <name val="Calibri"/>
      <family val="2"/>
      <scheme val="minor"/>
    </font>
    <font>
      <b/>
      <sz val="22"/>
      <color theme="1"/>
      <name val="Calibri"/>
      <family val="2"/>
      <scheme val="minor"/>
    </font>
    <font>
      <b/>
      <sz val="13"/>
      <color theme="0"/>
      <name val="Calibri"/>
      <family val="2"/>
      <scheme val="minor"/>
    </font>
    <font>
      <sz val="13"/>
      <color theme="1"/>
      <name val="Calibri"/>
      <family val="2"/>
      <scheme val="minor"/>
    </font>
    <font>
      <b/>
      <i/>
      <sz val="11"/>
      <color theme="1"/>
      <name val="Calibri"/>
      <family val="2"/>
      <scheme val="minor"/>
    </font>
    <font>
      <b/>
      <sz val="12"/>
      <color rgb="FFFF5050"/>
      <name val="Calibri"/>
      <family val="2"/>
      <scheme val="minor"/>
    </font>
    <font>
      <b/>
      <sz val="8"/>
      <color theme="0"/>
      <name val="Calibri"/>
      <family val="2"/>
      <scheme val="minor"/>
    </font>
    <font>
      <b/>
      <sz val="22"/>
      <color theme="1" tint="0.34998626667073579"/>
      <name val="Calibri"/>
      <family val="2"/>
      <scheme val="minor"/>
    </font>
    <font>
      <b/>
      <sz val="22"/>
      <color theme="9"/>
      <name val="Calibri"/>
      <family val="2"/>
      <scheme val="minor"/>
    </font>
    <font>
      <b/>
      <u/>
      <sz val="11"/>
      <color theme="1"/>
      <name val="Calibri"/>
      <family val="2"/>
      <scheme val="minor"/>
    </font>
    <font>
      <b/>
      <sz val="22"/>
      <color theme="8"/>
      <name val="Calibri"/>
      <family val="2"/>
      <scheme val="minor"/>
    </font>
    <font>
      <b/>
      <i/>
      <sz val="18"/>
      <color rgb="FF639B41"/>
      <name val="Calibri"/>
      <family val="2"/>
      <scheme val="minor"/>
    </font>
    <font>
      <i/>
      <sz val="9"/>
      <color theme="1"/>
      <name val="Calibri"/>
      <family val="2"/>
      <scheme val="minor"/>
    </font>
    <font>
      <i/>
      <sz val="9"/>
      <color theme="1" tint="0.499984740745262"/>
      <name val="Calibri"/>
      <family val="2"/>
      <scheme val="minor"/>
    </font>
    <font>
      <b/>
      <sz val="11"/>
      <color theme="1" tint="0.499984740745262"/>
      <name val="Calibri"/>
      <family val="2"/>
      <scheme val="minor"/>
    </font>
    <font>
      <b/>
      <sz val="9.5"/>
      <color theme="1"/>
      <name val="Calibri"/>
      <family val="2"/>
      <scheme val="minor"/>
    </font>
    <font>
      <sz val="11"/>
      <color theme="1"/>
      <name val="Wingdings"/>
      <charset val="2"/>
    </font>
    <font>
      <u/>
      <sz val="11"/>
      <color theme="10"/>
      <name val="Calibri"/>
      <family val="2"/>
      <scheme val="minor"/>
    </font>
    <font>
      <sz val="9"/>
      <color theme="1"/>
      <name val="Calibri"/>
      <family val="2"/>
      <scheme val="minor"/>
    </font>
  </fonts>
  <fills count="30">
    <fill>
      <patternFill patternType="none"/>
    </fill>
    <fill>
      <patternFill patternType="gray125"/>
    </fill>
    <fill>
      <patternFill patternType="solid">
        <fgColor theme="5"/>
      </patternFill>
    </fill>
    <fill>
      <patternFill patternType="solid">
        <fgColor theme="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4"/>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rgb="FFFFEB9C"/>
      </patternFill>
    </fill>
    <fill>
      <patternFill patternType="solid">
        <fgColor theme="7"/>
        <bgColor indexed="64"/>
      </patternFill>
    </fill>
    <fill>
      <patternFill patternType="solid">
        <fgColor rgb="FFFF7C8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0.49998474074526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39997558519241921"/>
        <bgColor indexed="64"/>
      </patternFill>
    </fill>
  </fills>
  <borders count="85">
    <border>
      <left/>
      <right/>
      <top/>
      <bottom/>
      <diagonal/>
    </border>
    <border>
      <left/>
      <right/>
      <top/>
      <bottom style="medium">
        <color theme="4"/>
      </bottom>
      <diagonal/>
    </border>
    <border>
      <left style="thin">
        <color theme="0" tint="-0.24994659260841701"/>
      </left>
      <right/>
      <top/>
      <bottom style="thin">
        <color theme="0" tint="-0.24994659260841701"/>
      </bottom>
      <diagonal/>
    </border>
    <border>
      <left style="thin">
        <color theme="0" tint="-0.24994659260841701"/>
      </left>
      <right/>
      <top/>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right>
      <top style="thin">
        <color theme="0" tint="-0.34998626667073579"/>
      </top>
      <bottom style="thin">
        <color theme="0"/>
      </bottom>
      <diagonal/>
    </border>
    <border>
      <left style="thin">
        <color theme="0"/>
      </left>
      <right style="thin">
        <color theme="0" tint="-0.34998626667073579"/>
      </right>
      <top style="thin">
        <color theme="0" tint="-0.34998626667073579"/>
      </top>
      <bottom style="thin">
        <color theme="0"/>
      </bottom>
      <diagonal/>
    </border>
    <border>
      <left style="thin">
        <color theme="0" tint="-0.34998626667073579"/>
      </left>
      <right style="thin">
        <color theme="0"/>
      </right>
      <top style="thin">
        <color theme="0"/>
      </top>
      <bottom style="thin">
        <color theme="0"/>
      </bottom>
      <diagonal/>
    </border>
    <border>
      <left style="thin">
        <color theme="0"/>
      </left>
      <right style="thin">
        <color theme="0" tint="-0.34998626667073579"/>
      </right>
      <top style="thin">
        <color theme="0"/>
      </top>
      <bottom style="thin">
        <color theme="0"/>
      </bottom>
      <diagonal/>
    </border>
    <border>
      <left style="thin">
        <color theme="0" tint="-0.34998626667073579"/>
      </left>
      <right style="thin">
        <color theme="0"/>
      </right>
      <top style="thin">
        <color theme="0"/>
      </top>
      <bottom style="thin">
        <color theme="0" tint="-0.34998626667073579"/>
      </bottom>
      <diagonal/>
    </border>
    <border>
      <left style="thin">
        <color theme="0"/>
      </left>
      <right style="thin">
        <color theme="0" tint="-0.34998626667073579"/>
      </right>
      <top style="thin">
        <color theme="0"/>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bottom style="thick">
        <color theme="0"/>
      </bottom>
      <diagonal/>
    </border>
    <border>
      <left style="thick">
        <color theme="0"/>
      </left>
      <right/>
      <top style="thick">
        <color theme="0"/>
      </top>
      <bottom/>
      <diagonal/>
    </border>
    <border>
      <left style="medium">
        <color theme="7"/>
      </left>
      <right/>
      <top/>
      <bottom/>
      <diagonal/>
    </border>
    <border>
      <left style="medium">
        <color theme="7"/>
      </left>
      <right/>
      <top/>
      <bottom style="medium">
        <color theme="7"/>
      </bottom>
      <diagonal/>
    </border>
    <border>
      <left style="thick">
        <color theme="0"/>
      </left>
      <right style="medium">
        <color rgb="FFFF7C80"/>
      </right>
      <top/>
      <bottom/>
      <diagonal/>
    </border>
    <border>
      <left/>
      <right style="thick">
        <color theme="0"/>
      </right>
      <top style="thin">
        <color theme="0" tint="-0.34998626667073579"/>
      </top>
      <bottom/>
      <diagonal/>
    </border>
    <border>
      <left style="thick">
        <color theme="0"/>
      </left>
      <right/>
      <top style="thin">
        <color theme="0" tint="-0.34998626667073579"/>
      </top>
      <bottom/>
      <diagonal/>
    </border>
    <border>
      <left/>
      <right style="thick">
        <color theme="0"/>
      </right>
      <top/>
      <bottom/>
      <diagonal/>
    </border>
    <border>
      <left style="thick">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style="thick">
        <color theme="0" tint="-0.24994659260841701"/>
      </left>
      <right/>
      <top style="thick">
        <color theme="0"/>
      </top>
      <bottom style="thick">
        <color theme="0" tint="-0.24994659260841701"/>
      </bottom>
      <diagonal/>
    </border>
    <border>
      <left/>
      <right style="thick">
        <color theme="0" tint="-0.24994659260841701"/>
      </right>
      <top style="thick">
        <color theme="0"/>
      </top>
      <bottom style="thick">
        <color theme="0" tint="-0.24994659260841701"/>
      </bottom>
      <diagonal/>
    </border>
    <border>
      <left style="thick">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medium">
        <color theme="7"/>
      </bottom>
      <diagonal/>
    </border>
    <border>
      <left style="mediumDashed">
        <color rgb="FFFF7C80"/>
      </left>
      <right/>
      <top style="mediumDashed">
        <color rgb="FFFF7C80"/>
      </top>
      <bottom/>
      <diagonal/>
    </border>
    <border>
      <left/>
      <right/>
      <top style="mediumDashed">
        <color rgb="FFFF7C80"/>
      </top>
      <bottom/>
      <diagonal/>
    </border>
    <border>
      <left/>
      <right style="mediumDashed">
        <color rgb="FFFF7C80"/>
      </right>
      <top style="mediumDashed">
        <color rgb="FFFF7C80"/>
      </top>
      <bottom/>
      <diagonal/>
    </border>
    <border>
      <left style="mediumDashed">
        <color rgb="FFFF7C80"/>
      </left>
      <right/>
      <top/>
      <bottom/>
      <diagonal/>
    </border>
    <border>
      <left/>
      <right style="mediumDashed">
        <color rgb="FFFF7C80"/>
      </right>
      <top/>
      <bottom/>
      <diagonal/>
    </border>
    <border>
      <left style="mediumDashed">
        <color rgb="FFFF7C80"/>
      </left>
      <right/>
      <top/>
      <bottom style="mediumDashed">
        <color rgb="FFFF7C80"/>
      </bottom>
      <diagonal/>
    </border>
    <border>
      <left/>
      <right/>
      <top/>
      <bottom style="mediumDashed">
        <color rgb="FFFF7C80"/>
      </bottom>
      <diagonal/>
    </border>
    <border>
      <left/>
      <right style="mediumDashed">
        <color rgb="FFFF7C80"/>
      </right>
      <top/>
      <bottom style="mediumDashed">
        <color rgb="FFFF7C80"/>
      </bottom>
      <diagonal/>
    </border>
    <border>
      <left style="thick">
        <color theme="5"/>
      </left>
      <right/>
      <top style="thick">
        <color theme="5"/>
      </top>
      <bottom/>
      <diagonal/>
    </border>
    <border>
      <left style="thick">
        <color theme="5"/>
      </left>
      <right/>
      <top/>
      <bottom style="thick">
        <color theme="0"/>
      </bottom>
      <diagonal/>
    </border>
    <border>
      <left style="thick">
        <color theme="5"/>
      </left>
      <right/>
      <top style="thick">
        <color theme="0"/>
      </top>
      <bottom style="thick">
        <color theme="0" tint="-0.24994659260841701"/>
      </bottom>
      <diagonal/>
    </border>
    <border>
      <left style="thick">
        <color theme="5"/>
      </left>
      <right/>
      <top style="thin">
        <color theme="0" tint="-0.34998626667073579"/>
      </top>
      <bottom/>
      <diagonal/>
    </border>
    <border>
      <left style="thick">
        <color theme="5"/>
      </left>
      <right/>
      <top/>
      <bottom style="thick">
        <color theme="5"/>
      </bottom>
      <diagonal/>
    </border>
    <border>
      <left style="thick">
        <color theme="3"/>
      </left>
      <right style="thick">
        <color theme="3"/>
      </right>
      <top style="thick">
        <color theme="3"/>
      </top>
      <bottom/>
      <diagonal/>
    </border>
    <border>
      <left style="thick">
        <color theme="3"/>
      </left>
      <right style="thick">
        <color theme="3"/>
      </right>
      <top/>
      <bottom style="thick">
        <color theme="0"/>
      </bottom>
      <diagonal/>
    </border>
    <border>
      <left style="thick">
        <color theme="3"/>
      </left>
      <right style="thick">
        <color theme="3"/>
      </right>
      <top style="thick">
        <color theme="0"/>
      </top>
      <bottom style="thick">
        <color theme="0" tint="-0.24994659260841701"/>
      </bottom>
      <diagonal/>
    </border>
    <border>
      <left style="thick">
        <color theme="3"/>
      </left>
      <right style="thick">
        <color theme="3"/>
      </right>
      <top/>
      <bottom/>
      <diagonal/>
    </border>
    <border>
      <left style="thick">
        <color theme="3"/>
      </left>
      <right style="thick">
        <color theme="3"/>
      </right>
      <top/>
      <bottom style="thick">
        <color theme="3"/>
      </bottom>
      <diagonal/>
    </border>
    <border>
      <left/>
      <right style="thick">
        <color theme="5"/>
      </right>
      <top/>
      <bottom/>
      <diagonal/>
    </border>
    <border>
      <left/>
      <right style="thin">
        <color theme="0" tint="-0.24994659260841701"/>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ck">
        <color theme="0" tint="-0.24994659260841701"/>
      </left>
      <right/>
      <top style="thick">
        <color theme="0"/>
      </top>
      <bottom/>
      <diagonal/>
    </border>
    <border>
      <left/>
      <right style="thick">
        <color theme="5"/>
      </right>
      <top style="thick">
        <color theme="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6">
    <xf numFmtId="0" fontId="0" fillId="0" borderId="0"/>
    <xf numFmtId="164" fontId="1" fillId="0" borderId="0" applyFont="0" applyFill="0" applyBorder="0" applyAlignment="0" applyProtection="0"/>
    <xf numFmtId="0" fontId="3" fillId="2" borderId="0" applyNumberFormat="0" applyBorder="0" applyAlignment="0" applyProtection="0"/>
    <xf numFmtId="44" fontId="1" fillId="0" borderId="0" applyFont="0" applyFill="0" applyBorder="0" applyAlignment="0" applyProtection="0"/>
    <xf numFmtId="0" fontId="25" fillId="18" borderId="0" applyNumberFormat="0" applyBorder="0" applyAlignment="0" applyProtection="0"/>
    <xf numFmtId="0" fontId="72" fillId="0" borderId="0" applyNumberFormat="0" applyFill="0" applyBorder="0" applyAlignment="0" applyProtection="0"/>
  </cellStyleXfs>
  <cellXfs count="346">
    <xf numFmtId="0" fontId="0" fillId="0" borderId="0" xfId="0"/>
    <xf numFmtId="0" fontId="2" fillId="0" borderId="0" xfId="0" applyFont="1"/>
    <xf numFmtId="1" fontId="0" fillId="0" borderId="0" xfId="0" applyNumberFormat="1"/>
    <xf numFmtId="0" fontId="4" fillId="0" borderId="0" xfId="0" applyFont="1" applyAlignment="1">
      <alignment horizontal="left"/>
    </xf>
    <xf numFmtId="0" fontId="9" fillId="0" borderId="1" xfId="0" applyFont="1" applyBorder="1"/>
    <xf numFmtId="0" fontId="7" fillId="0" borderId="0" xfId="0" applyFont="1"/>
    <xf numFmtId="0" fontId="12" fillId="0" borderId="0" xfId="0" applyFont="1"/>
    <xf numFmtId="0" fontId="13" fillId="0" borderId="1" xfId="0" applyFont="1" applyBorder="1"/>
    <xf numFmtId="0" fontId="6" fillId="0" borderId="0" xfId="0" applyFont="1" applyAlignment="1">
      <alignment vertical="center"/>
    </xf>
    <xf numFmtId="0" fontId="9" fillId="0" borderId="0" xfId="0" applyFont="1"/>
    <xf numFmtId="0" fontId="10" fillId="0" borderId="0" xfId="0" applyFont="1" applyAlignment="1" applyProtection="1">
      <alignment vertical="center"/>
      <protection locked="0"/>
    </xf>
    <xf numFmtId="0" fontId="8" fillId="0" borderId="0" xfId="0" applyFont="1"/>
    <xf numFmtId="0" fontId="14" fillId="0" borderId="0" xfId="0" applyFont="1" applyAlignment="1">
      <alignment vertical="center"/>
    </xf>
    <xf numFmtId="0" fontId="7" fillId="0" borderId="0" xfId="0" quotePrefix="1" applyFont="1"/>
    <xf numFmtId="0" fontId="0" fillId="0" borderId="0" xfId="0" applyAlignment="1">
      <alignment horizontal="lef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0" fillId="0" borderId="0" xfId="0" applyAlignment="1">
      <alignment horizontal="center" vertical="center"/>
    </xf>
    <xf numFmtId="0" fontId="16" fillId="0" borderId="0" xfId="0" applyFont="1"/>
    <xf numFmtId="0" fontId="18" fillId="0" borderId="0" xfId="0" applyFont="1" applyAlignment="1">
      <alignment horizontal="left" vertical="center"/>
    </xf>
    <xf numFmtId="0" fontId="0" fillId="0" borderId="0" xfId="0" quotePrefix="1" applyAlignment="1">
      <alignment horizontal="left" vertical="center"/>
    </xf>
    <xf numFmtId="0" fontId="2" fillId="0" borderId="0" xfId="0" applyFont="1" applyAlignment="1">
      <alignment vertical="center"/>
    </xf>
    <xf numFmtId="0" fontId="10" fillId="0" borderId="0" xfId="0" applyFont="1" applyAlignment="1">
      <alignment horizontal="left" vertical="center"/>
    </xf>
    <xf numFmtId="0" fontId="18" fillId="0" borderId="0" xfId="0" applyFont="1" applyAlignment="1">
      <alignment vertical="center"/>
    </xf>
    <xf numFmtId="0" fontId="10" fillId="0" borderId="0" xfId="0" applyFont="1" applyAlignment="1">
      <alignment horizontal="left"/>
    </xf>
    <xf numFmtId="0" fontId="0" fillId="0" borderId="0" xfId="0" applyAlignment="1">
      <alignment horizontal="right" vertical="center"/>
    </xf>
    <xf numFmtId="0" fontId="15" fillId="0" borderId="0" xfId="0" applyFont="1" applyAlignment="1">
      <alignment vertical="center" wrapText="1"/>
    </xf>
    <xf numFmtId="0" fontId="18" fillId="0" borderId="0" xfId="0" applyFont="1" applyAlignment="1">
      <alignment horizontal="center" vertical="center"/>
    </xf>
    <xf numFmtId="0" fontId="0" fillId="0" borderId="0" xfId="0" applyAlignment="1">
      <alignment horizontal="center"/>
    </xf>
    <xf numFmtId="0" fontId="22" fillId="0" borderId="0" xfId="0" applyFont="1" applyAlignment="1">
      <alignment horizontal="right"/>
    </xf>
    <xf numFmtId="0" fontId="17" fillId="0" borderId="0" xfId="0" applyFont="1"/>
    <xf numFmtId="0" fontId="23" fillId="0" borderId="0" xfId="0" applyFont="1"/>
    <xf numFmtId="0" fontId="22" fillId="0" borderId="0" xfId="0" applyFont="1"/>
    <xf numFmtId="0" fontId="24" fillId="0" borderId="0" xfId="0" applyFont="1"/>
    <xf numFmtId="1" fontId="0" fillId="0" borderId="0" xfId="0" applyNumberFormat="1" applyAlignment="1">
      <alignment horizontal="left"/>
    </xf>
    <xf numFmtId="0" fontId="0" fillId="0" borderId="6" xfId="0" applyBorder="1"/>
    <xf numFmtId="0" fontId="0" fillId="0" borderId="7" xfId="0" applyBorder="1"/>
    <xf numFmtId="0" fontId="21" fillId="14" borderId="5" xfId="0" applyFont="1" applyFill="1" applyBorder="1" applyAlignment="1">
      <alignment horizontal="right"/>
    </xf>
    <xf numFmtId="2" fontId="2" fillId="0" borderId="5" xfId="0" applyNumberFormat="1" applyFont="1" applyBorder="1"/>
    <xf numFmtId="166" fontId="2" fillId="0" borderId="5" xfId="0" applyNumberFormat="1" applyFont="1" applyBorder="1"/>
    <xf numFmtId="0" fontId="0" fillId="0" borderId="5" xfId="0" applyBorder="1" applyAlignment="1">
      <alignment horizontal="right"/>
    </xf>
    <xf numFmtId="0" fontId="2" fillId="5" borderId="9" xfId="0" applyFont="1" applyFill="1" applyBorder="1"/>
    <xf numFmtId="0" fontId="2" fillId="5" borderId="11" xfId="0" applyFont="1" applyFill="1" applyBorder="1"/>
    <xf numFmtId="0" fontId="2" fillId="6" borderId="11" xfId="0" applyFont="1" applyFill="1" applyBorder="1"/>
    <xf numFmtId="0" fontId="2" fillId="17" borderId="10" xfId="0" applyFont="1" applyFill="1" applyBorder="1" applyAlignment="1">
      <alignment horizontal="center"/>
    </xf>
    <xf numFmtId="0" fontId="2" fillId="17" borderId="11" xfId="0" applyFont="1" applyFill="1" applyBorder="1"/>
    <xf numFmtId="0" fontId="2" fillId="9" borderId="12" xfId="0" applyFont="1" applyFill="1" applyBorder="1" applyAlignment="1">
      <alignment horizontal="center"/>
    </xf>
    <xf numFmtId="0" fontId="2" fillId="9" borderId="13" xfId="0" applyFont="1" applyFill="1" applyBorder="1"/>
    <xf numFmtId="0" fontId="0" fillId="16" borderId="5" xfId="0" applyFill="1" applyBorder="1"/>
    <xf numFmtId="0" fontId="0" fillId="16" borderId="5" xfId="0" applyFill="1" applyBorder="1" applyAlignment="1">
      <alignment horizontal="right"/>
    </xf>
    <xf numFmtId="1" fontId="0" fillId="16" borderId="5" xfId="0" applyNumberFormat="1" applyFill="1" applyBorder="1" applyAlignment="1">
      <alignment horizontal="right"/>
    </xf>
    <xf numFmtId="165" fontId="2" fillId="16" borderId="5" xfId="1" applyNumberFormat="1" applyFont="1" applyFill="1" applyBorder="1" applyAlignment="1">
      <alignment horizontal="right"/>
    </xf>
    <xf numFmtId="0" fontId="0" fillId="4" borderId="5" xfId="0" applyFill="1" applyBorder="1"/>
    <xf numFmtId="0" fontId="0" fillId="4" borderId="5" xfId="0" applyFill="1" applyBorder="1" applyAlignment="1">
      <alignment horizontal="right"/>
    </xf>
    <xf numFmtId="1" fontId="0" fillId="4" borderId="5" xfId="0" applyNumberFormat="1" applyFill="1" applyBorder="1" applyAlignment="1">
      <alignment horizontal="right"/>
    </xf>
    <xf numFmtId="165" fontId="2" fillId="4" borderId="5" xfId="1" applyNumberFormat="1" applyFont="1" applyFill="1" applyBorder="1" applyAlignment="1">
      <alignment horizontal="right"/>
    </xf>
    <xf numFmtId="0" fontId="0" fillId="10" borderId="5" xfId="0" applyFill="1" applyBorder="1"/>
    <xf numFmtId="0" fontId="0" fillId="10" borderId="5" xfId="0" applyFill="1" applyBorder="1" applyAlignment="1">
      <alignment horizontal="right"/>
    </xf>
    <xf numFmtId="1" fontId="0" fillId="10" borderId="5" xfId="0" applyNumberFormat="1" applyFill="1" applyBorder="1" applyAlignment="1">
      <alignment horizontal="right"/>
    </xf>
    <xf numFmtId="0" fontId="0" fillId="15" borderId="5" xfId="0" applyFill="1" applyBorder="1"/>
    <xf numFmtId="0" fontId="0" fillId="15" borderId="5" xfId="0" applyFill="1" applyBorder="1" applyAlignment="1">
      <alignment horizontal="right"/>
    </xf>
    <xf numFmtId="1" fontId="0" fillId="15" borderId="5" xfId="0" applyNumberFormat="1" applyFill="1" applyBorder="1" applyAlignment="1">
      <alignment horizontal="right"/>
    </xf>
    <xf numFmtId="0" fontId="21" fillId="19" borderId="0" xfId="0" applyFont="1" applyFill="1"/>
    <xf numFmtId="1" fontId="0" fillId="0" borderId="14" xfId="0" applyNumberFormat="1" applyBorder="1" applyAlignment="1">
      <alignment horizontal="center"/>
    </xf>
    <xf numFmtId="1" fontId="26" fillId="0" borderId="15" xfId="0" applyNumberFormat="1" applyFont="1" applyBorder="1" applyAlignment="1">
      <alignment horizontal="center" vertical="center"/>
    </xf>
    <xf numFmtId="0" fontId="2" fillId="7" borderId="17" xfId="0" applyFont="1" applyFill="1" applyBorder="1" applyAlignment="1">
      <alignment horizontal="left"/>
    </xf>
    <xf numFmtId="0" fontId="2" fillId="8" borderId="18" xfId="0" applyFont="1" applyFill="1" applyBorder="1" applyAlignment="1">
      <alignment horizontal="left"/>
    </xf>
    <xf numFmtId="1" fontId="29" fillId="0" borderId="15" xfId="0" applyNumberFormat="1" applyFont="1" applyBorder="1" applyAlignment="1">
      <alignment horizontal="center" vertical="center"/>
    </xf>
    <xf numFmtId="0" fontId="0" fillId="0" borderId="0" xfId="0" applyAlignment="1">
      <alignment wrapText="1"/>
    </xf>
    <xf numFmtId="0" fontId="21" fillId="20" borderId="20" xfId="0" applyFont="1" applyFill="1" applyBorder="1"/>
    <xf numFmtId="1" fontId="31" fillId="23" borderId="24" xfId="0" applyNumberFormat="1" applyFont="1" applyFill="1" applyBorder="1" applyAlignment="1">
      <alignment horizontal="center"/>
    </xf>
    <xf numFmtId="0" fontId="28" fillId="23" borderId="26" xfId="0" applyFont="1" applyFill="1" applyBorder="1" applyAlignment="1">
      <alignment horizontal="center"/>
    </xf>
    <xf numFmtId="1" fontId="31" fillId="14" borderId="25" xfId="4" applyNumberFormat="1" applyFont="1" applyFill="1" applyBorder="1" applyAlignment="1">
      <alignment horizontal="center"/>
    </xf>
    <xf numFmtId="0" fontId="30" fillId="14" borderId="27" xfId="0" applyFont="1" applyFill="1" applyBorder="1" applyAlignment="1">
      <alignment horizontal="center" vertical="center"/>
    </xf>
    <xf numFmtId="0" fontId="27" fillId="13" borderId="28" xfId="0" applyFont="1" applyFill="1" applyBorder="1"/>
    <xf numFmtId="0" fontId="0" fillId="13" borderId="29" xfId="0" applyFill="1" applyBorder="1" applyAlignment="1">
      <alignment horizontal="left"/>
    </xf>
    <xf numFmtId="0" fontId="27" fillId="13" borderId="31" xfId="0" applyFont="1" applyFill="1" applyBorder="1"/>
    <xf numFmtId="0" fontId="0" fillId="13" borderId="32" xfId="0" applyFill="1" applyBorder="1" applyAlignment="1">
      <alignment horizontal="left"/>
    </xf>
    <xf numFmtId="0" fontId="27" fillId="22" borderId="31" xfId="0" applyFont="1" applyFill="1" applyBorder="1"/>
    <xf numFmtId="0" fontId="0" fillId="7" borderId="32" xfId="0" applyFill="1" applyBorder="1" applyAlignment="1">
      <alignment horizontal="left"/>
    </xf>
    <xf numFmtId="0" fontId="27" fillId="11" borderId="31" xfId="0" applyFont="1" applyFill="1" applyBorder="1"/>
    <xf numFmtId="0" fontId="27" fillId="21" borderId="34" xfId="0" applyFont="1" applyFill="1" applyBorder="1"/>
    <xf numFmtId="0" fontId="0" fillId="11" borderId="32" xfId="0" applyFill="1" applyBorder="1" applyAlignment="1">
      <alignment horizontal="left"/>
    </xf>
    <xf numFmtId="0" fontId="0" fillId="21" borderId="35" xfId="0" applyFill="1" applyBorder="1" applyAlignment="1">
      <alignment horizontal="left"/>
    </xf>
    <xf numFmtId="0" fontId="27" fillId="13" borderId="30" xfId="0" applyFont="1" applyFill="1" applyBorder="1" applyAlignment="1">
      <alignment horizontal="center"/>
    </xf>
    <xf numFmtId="0" fontId="27" fillId="13" borderId="33" xfId="0" applyFont="1" applyFill="1" applyBorder="1" applyAlignment="1">
      <alignment horizontal="center"/>
    </xf>
    <xf numFmtId="0" fontId="27" fillId="7" borderId="33" xfId="0" applyFont="1" applyFill="1" applyBorder="1" applyAlignment="1">
      <alignment horizontal="center"/>
    </xf>
    <xf numFmtId="0" fontId="27" fillId="11" borderId="33" xfId="0" applyFont="1" applyFill="1" applyBorder="1" applyAlignment="1">
      <alignment horizontal="center"/>
    </xf>
    <xf numFmtId="0" fontId="27" fillId="21" borderId="36" xfId="0" applyFont="1" applyFill="1" applyBorder="1" applyAlignment="1">
      <alignment horizontal="center"/>
    </xf>
    <xf numFmtId="0" fontId="28" fillId="25" borderId="39" xfId="0" applyFont="1" applyFill="1" applyBorder="1" applyAlignment="1">
      <alignment vertical="center" wrapText="1"/>
    </xf>
    <xf numFmtId="0" fontId="28" fillId="11" borderId="39" xfId="0" applyFont="1" applyFill="1" applyBorder="1" applyAlignment="1">
      <alignment vertical="center" wrapText="1"/>
    </xf>
    <xf numFmtId="0" fontId="28" fillId="17" borderId="39" xfId="0" applyFont="1" applyFill="1" applyBorder="1" applyAlignment="1">
      <alignment vertical="center" wrapText="1"/>
    </xf>
    <xf numFmtId="0" fontId="40" fillId="0" borderId="0" xfId="0" applyFont="1" applyAlignment="1">
      <alignment horizontal="left" vertical="center"/>
    </xf>
    <xf numFmtId="0" fontId="0" fillId="0" borderId="0" xfId="0" quotePrefix="1" applyAlignment="1">
      <alignment horizontal="right" vertical="center"/>
    </xf>
    <xf numFmtId="0" fontId="0" fillId="0" borderId="0" xfId="0" applyAlignment="1">
      <alignment horizontal="right" vertical="top"/>
    </xf>
    <xf numFmtId="0" fontId="0" fillId="0" borderId="0" xfId="0" applyAlignment="1">
      <alignment horizontal="left" vertical="center" wrapText="1"/>
    </xf>
    <xf numFmtId="0" fontId="0" fillId="0" borderId="0" xfId="0" quotePrefix="1" applyAlignment="1">
      <alignment horizontal="right" vertical="top"/>
    </xf>
    <xf numFmtId="0" fontId="0" fillId="0" borderId="0" xfId="0" quotePrefix="1" applyAlignment="1">
      <alignment horizontal="right"/>
    </xf>
    <xf numFmtId="0" fontId="44" fillId="0" borderId="0" xfId="0" applyFont="1" applyAlignment="1">
      <alignment horizontal="left" vertical="center"/>
    </xf>
    <xf numFmtId="0" fontId="0" fillId="0" borderId="0" xfId="0" quotePrefix="1" applyAlignment="1">
      <alignment horizontal="right" vertical="top" wrapText="1"/>
    </xf>
    <xf numFmtId="0" fontId="0" fillId="0" borderId="0" xfId="0" quotePrefix="1"/>
    <xf numFmtId="0" fontId="0" fillId="0" borderId="3" xfId="0" applyBorder="1" applyAlignment="1">
      <alignment horizontal="left" vertical="center"/>
    </xf>
    <xf numFmtId="0" fontId="0" fillId="0" borderId="49" xfId="0" applyBorder="1"/>
    <xf numFmtId="0" fontId="0" fillId="0" borderId="50" xfId="0" applyBorder="1"/>
    <xf numFmtId="0" fontId="0" fillId="0" borderId="51" xfId="0" applyBorder="1"/>
    <xf numFmtId="0" fontId="0" fillId="0" borderId="52" xfId="0" applyBorder="1"/>
    <xf numFmtId="0" fontId="47" fillId="0" borderId="0" xfId="0" applyFont="1" applyAlignment="1">
      <alignment vertical="center"/>
    </xf>
    <xf numFmtId="0" fontId="45" fillId="0" borderId="0" xfId="0" applyFont="1" applyAlignment="1">
      <alignment vertical="center"/>
    </xf>
    <xf numFmtId="0" fontId="45" fillId="0" borderId="53" xfId="0" applyFont="1" applyBorder="1" applyAlignment="1">
      <alignment vertical="center"/>
    </xf>
    <xf numFmtId="0" fontId="0" fillId="0" borderId="53" xfId="0" applyBorder="1"/>
    <xf numFmtId="0" fontId="0" fillId="0" borderId="54" xfId="0" applyBorder="1"/>
    <xf numFmtId="0" fontId="0" fillId="0" borderId="55" xfId="0" applyBorder="1"/>
    <xf numFmtId="0" fontId="0" fillId="0" borderId="56" xfId="0" applyBorder="1"/>
    <xf numFmtId="1" fontId="2" fillId="0" borderId="59" xfId="0" applyNumberFormat="1" applyFont="1" applyBorder="1" applyAlignment="1">
      <alignment horizontal="center" vertical="center"/>
    </xf>
    <xf numFmtId="0" fontId="21" fillId="3" borderId="61" xfId="0" applyFont="1" applyFill="1" applyBorder="1" applyAlignment="1">
      <alignment horizontal="center"/>
    </xf>
    <xf numFmtId="1" fontId="37" fillId="0" borderId="64" xfId="0" applyNumberFormat="1" applyFont="1" applyBorder="1" applyAlignment="1">
      <alignment horizontal="center" vertical="center" wrapText="1"/>
    </xf>
    <xf numFmtId="1" fontId="39" fillId="0" borderId="64" xfId="0" applyNumberFormat="1" applyFont="1" applyBorder="1" applyAlignment="1">
      <alignment horizontal="center" vertical="center" wrapText="1"/>
    </xf>
    <xf numFmtId="44" fontId="33" fillId="0" borderId="0" xfId="0" applyNumberFormat="1" applyFont="1" applyAlignment="1">
      <alignment vertical="top"/>
    </xf>
    <xf numFmtId="1" fontId="31" fillId="3" borderId="60" xfId="0" applyNumberFormat="1" applyFont="1" applyFill="1" applyBorder="1" applyAlignment="1">
      <alignment horizontal="center" vertical="center"/>
    </xf>
    <xf numFmtId="0" fontId="38" fillId="0" borderId="0" xfId="0" quotePrefix="1" applyFont="1" applyAlignment="1">
      <alignment horizontal="right" vertical="center"/>
    </xf>
    <xf numFmtId="0" fontId="56" fillId="0" borderId="0" xfId="0" applyFont="1" applyAlignment="1">
      <alignment horizontal="center" vertical="center"/>
    </xf>
    <xf numFmtId="0" fontId="55" fillId="0" borderId="0" xfId="0" quotePrefix="1" applyFont="1" applyAlignment="1">
      <alignment horizontal="right" vertical="center"/>
    </xf>
    <xf numFmtId="0" fontId="62" fillId="0" borderId="0" xfId="0" applyFont="1" applyAlignment="1">
      <alignment horizontal="center" vertical="center"/>
    </xf>
    <xf numFmtId="0" fontId="63" fillId="0" borderId="0" xfId="0" applyFont="1" applyAlignment="1">
      <alignment horizontal="center" vertical="center"/>
    </xf>
    <xf numFmtId="166" fontId="0" fillId="0" borderId="0" xfId="0" applyNumberFormat="1"/>
    <xf numFmtId="0" fontId="65" fillId="0" borderId="0" xfId="0" applyFont="1" applyAlignment="1">
      <alignment horizontal="center" vertical="center"/>
    </xf>
    <xf numFmtId="0" fontId="66" fillId="0" borderId="0" xfId="0" applyFont="1"/>
    <xf numFmtId="0" fontId="39" fillId="0" borderId="0" xfId="0" applyFont="1"/>
    <xf numFmtId="0" fontId="51" fillId="0" borderId="0" xfId="0" applyFont="1" applyAlignment="1">
      <alignment horizontal="left"/>
    </xf>
    <xf numFmtId="0" fontId="51" fillId="0" borderId="0" xfId="0" applyFont="1"/>
    <xf numFmtId="0" fontId="27" fillId="0" borderId="0" xfId="0" applyFont="1" applyAlignment="1">
      <alignment horizontal="left"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0" fillId="0" borderId="3" xfId="0" applyBorder="1" applyAlignment="1">
      <alignment horizontal="center" vertical="center"/>
    </xf>
    <xf numFmtId="0" fontId="0" fillId="4" borderId="45" xfId="0" applyFill="1" applyBorder="1" applyAlignment="1">
      <alignment vertical="center"/>
    </xf>
    <xf numFmtId="0" fontId="0" fillId="4" borderId="47" xfId="0" applyFill="1"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52" fillId="0" borderId="0" xfId="0" applyFont="1" applyAlignment="1">
      <alignment vertical="center"/>
    </xf>
    <xf numFmtId="0" fontId="0" fillId="4" borderId="45" xfId="0" applyFill="1" applyBorder="1" applyAlignment="1">
      <alignment vertical="center" wrapText="1"/>
    </xf>
    <xf numFmtId="0" fontId="0" fillId="4" borderId="46" xfId="0" applyFill="1" applyBorder="1" applyAlignment="1">
      <alignment vertical="center" wrapText="1"/>
    </xf>
    <xf numFmtId="0" fontId="69" fillId="0" borderId="0" xfId="0" applyFont="1" applyAlignment="1">
      <alignment vertical="center"/>
    </xf>
    <xf numFmtId="0" fontId="2" fillId="0" borderId="3" xfId="0" applyFont="1" applyBorder="1" applyAlignment="1">
      <alignment vertical="center"/>
    </xf>
    <xf numFmtId="0" fontId="27" fillId="0" borderId="0" xfId="0" quotePrefix="1" applyFont="1" applyAlignment="1">
      <alignment vertical="center"/>
    </xf>
    <xf numFmtId="0" fontId="2" fillId="0" borderId="0" xfId="0" applyFont="1" applyAlignment="1">
      <alignment horizontal="left" vertical="center"/>
    </xf>
    <xf numFmtId="0" fontId="37" fillId="0" borderId="0" xfId="0" applyFont="1" applyAlignment="1">
      <alignment vertical="center"/>
    </xf>
    <xf numFmtId="0" fontId="39" fillId="0" borderId="0" xfId="0" applyFont="1" applyAlignment="1">
      <alignment vertical="center"/>
    </xf>
    <xf numFmtId="1" fontId="31" fillId="26" borderId="25" xfId="4" applyNumberFormat="1" applyFont="1" applyFill="1" applyBorder="1" applyAlignment="1">
      <alignment horizontal="center"/>
    </xf>
    <xf numFmtId="0" fontId="30" fillId="26" borderId="27" xfId="0" applyFont="1" applyFill="1" applyBorder="1" applyAlignment="1">
      <alignment horizontal="center" vertical="center"/>
    </xf>
    <xf numFmtId="1" fontId="26" fillId="27" borderId="15" xfId="0" applyNumberFormat="1" applyFont="1" applyFill="1" applyBorder="1" applyAlignment="1">
      <alignment horizontal="center" vertical="center"/>
    </xf>
    <xf numFmtId="0" fontId="28" fillId="14" borderId="0" xfId="0" applyFont="1" applyFill="1" applyAlignment="1">
      <alignment horizontal="center" wrapText="1"/>
    </xf>
    <xf numFmtId="0" fontId="0" fillId="0" borderId="0" xfId="0" quotePrefix="1" applyAlignment="1">
      <alignment horizontal="right" vertical="center" wrapText="1"/>
    </xf>
    <xf numFmtId="0" fontId="59" fillId="0" borderId="0" xfId="0" applyFont="1" applyAlignment="1">
      <alignment horizontal="center" vertical="center"/>
    </xf>
    <xf numFmtId="0" fontId="20" fillId="0" borderId="0" xfId="0" applyFont="1" applyAlignment="1">
      <alignment horizontal="left" vertical="center"/>
    </xf>
    <xf numFmtId="0" fontId="2" fillId="0" borderId="0" xfId="0" applyFont="1" applyAlignment="1">
      <alignment horizontal="left"/>
    </xf>
    <xf numFmtId="0" fontId="10" fillId="4" borderId="0" xfId="0" applyFont="1" applyFill="1" applyAlignment="1" applyProtection="1">
      <alignment horizontal="left" vertical="center"/>
      <protection locked="0"/>
    </xf>
    <xf numFmtId="0" fontId="0" fillId="28" borderId="0" xfId="0" applyFill="1"/>
    <xf numFmtId="0" fontId="0" fillId="28" borderId="0" xfId="0" applyFill="1" applyAlignment="1" applyProtection="1">
      <alignment horizontal="center" vertical="center"/>
      <protection locked="0"/>
    </xf>
    <xf numFmtId="0" fontId="0" fillId="28" borderId="0" xfId="0" applyFill="1" applyAlignment="1">
      <alignment horizontal="left" vertical="center"/>
    </xf>
    <xf numFmtId="0" fontId="0" fillId="28" borderId="0" xfId="0" applyFill="1" applyAlignment="1">
      <alignment vertical="center"/>
    </xf>
    <xf numFmtId="0" fontId="0" fillId="28" borderId="45" xfId="0" applyFill="1" applyBorder="1" applyAlignment="1" applyProtection="1">
      <alignment horizontal="center" vertical="center"/>
      <protection locked="0"/>
    </xf>
    <xf numFmtId="0" fontId="0" fillId="28" borderId="46" xfId="0" applyFill="1" applyBorder="1" applyAlignment="1" applyProtection="1">
      <alignment horizontal="center" vertical="center"/>
      <protection locked="0"/>
    </xf>
    <xf numFmtId="0" fontId="0" fillId="28" borderId="47" xfId="0" applyFill="1" applyBorder="1" applyAlignment="1" applyProtection="1">
      <alignment horizontal="center" vertical="center"/>
      <protection locked="0"/>
    </xf>
    <xf numFmtId="0" fontId="2" fillId="28" borderId="0" xfId="0" applyFont="1" applyFill="1"/>
    <xf numFmtId="0" fontId="52" fillId="0" borderId="0" xfId="0" applyFont="1" applyAlignment="1">
      <alignment horizontal="center" vertical="center" wrapText="1"/>
    </xf>
    <xf numFmtId="0" fontId="51" fillId="0" borderId="0" xfId="0" applyFont="1" applyAlignment="1">
      <alignment horizontal="center" vertical="center" wrapText="1"/>
    </xf>
    <xf numFmtId="0" fontId="39" fillId="0" borderId="0" xfId="0" applyFont="1" applyAlignment="1">
      <alignment horizontal="center" vertical="center" wrapText="1"/>
    </xf>
    <xf numFmtId="0" fontId="0" fillId="28" borderId="0" xfId="0" applyFill="1" applyAlignment="1">
      <alignment horizontal="center" vertical="center"/>
    </xf>
    <xf numFmtId="0" fontId="70" fillId="28" borderId="0" xfId="0" applyFont="1" applyFill="1" applyAlignment="1">
      <alignment horizontal="left" vertical="center" wrapText="1"/>
    </xf>
    <xf numFmtId="0" fontId="2" fillId="28" borderId="0" xfId="0" applyFont="1" applyFill="1" applyAlignment="1">
      <alignment vertical="center"/>
    </xf>
    <xf numFmtId="0" fontId="67" fillId="28" borderId="0" xfId="0" quotePrefix="1" applyFont="1" applyFill="1" applyAlignment="1">
      <alignment horizontal="center" vertical="center" wrapText="1"/>
    </xf>
    <xf numFmtId="0" fontId="2" fillId="0" borderId="0" xfId="0" applyFont="1" applyAlignment="1">
      <alignment horizontal="center" vertical="center"/>
    </xf>
    <xf numFmtId="0" fontId="70" fillId="0" borderId="3" xfId="0" applyFont="1" applyBorder="1" applyAlignment="1">
      <alignment vertical="center"/>
    </xf>
    <xf numFmtId="0" fontId="70" fillId="0" borderId="0" xfId="0" applyFont="1" applyAlignment="1">
      <alignment horizontal="left" vertical="center"/>
    </xf>
    <xf numFmtId="0" fontId="10" fillId="4" borderId="3" xfId="0" applyFont="1" applyFill="1" applyBorder="1" applyAlignment="1" applyProtection="1">
      <alignment horizontal="left" vertical="center"/>
      <protection locked="0"/>
    </xf>
    <xf numFmtId="0" fontId="10" fillId="4" borderId="0" xfId="0" applyFont="1" applyFill="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1" fillId="3" borderId="0" xfId="0" applyFont="1" applyFill="1" applyAlignment="1">
      <alignment horizontal="center" vertical="center"/>
    </xf>
    <xf numFmtId="0" fontId="10" fillId="4" borderId="0" xfId="0" applyFont="1" applyFill="1" applyAlignment="1" applyProtection="1">
      <alignment horizontal="left" vertical="center" wrapText="1"/>
      <protection locked="0"/>
    </xf>
    <xf numFmtId="0" fontId="0" fillId="0" borderId="0" xfId="0" applyAlignment="1">
      <alignment horizontal="center" vertical="center"/>
    </xf>
    <xf numFmtId="14" fontId="10" fillId="4" borderId="3" xfId="0" applyNumberFormat="1" applyFont="1" applyFill="1" applyBorder="1" applyAlignment="1" applyProtection="1">
      <alignment horizontal="center" vertical="center"/>
      <protection locked="0"/>
    </xf>
    <xf numFmtId="14" fontId="10" fillId="4" borderId="0" xfId="0" applyNumberFormat="1" applyFont="1" applyFill="1" applyAlignment="1" applyProtection="1">
      <alignment horizontal="center" vertical="center"/>
      <protection locked="0"/>
    </xf>
    <xf numFmtId="14" fontId="10" fillId="4" borderId="2" xfId="0" applyNumberFormat="1" applyFont="1" applyFill="1" applyBorder="1" applyAlignment="1" applyProtection="1">
      <alignment horizontal="center" vertical="center"/>
      <protection locked="0"/>
    </xf>
    <xf numFmtId="14" fontId="10" fillId="4" borderId="4" xfId="0" applyNumberFormat="1" applyFont="1" applyFill="1" applyBorder="1" applyAlignment="1" applyProtection="1">
      <alignment horizontal="center" vertical="center"/>
      <protection locked="0"/>
    </xf>
    <xf numFmtId="0" fontId="0" fillId="0" borderId="0" xfId="0" applyAlignment="1">
      <alignment horizontal="left" vertical="center"/>
    </xf>
    <xf numFmtId="0" fontId="20" fillId="0" borderId="0" xfId="0" applyFont="1" applyAlignment="1">
      <alignment horizontal="left" vertical="center"/>
    </xf>
    <xf numFmtId="1" fontId="10" fillId="4" borderId="3" xfId="0" applyNumberFormat="1" applyFont="1" applyFill="1" applyBorder="1" applyAlignment="1" applyProtection="1">
      <alignment horizontal="left" vertical="center"/>
      <protection locked="0"/>
    </xf>
    <xf numFmtId="1" fontId="10" fillId="4" borderId="0" xfId="0" applyNumberFormat="1" applyFont="1" applyFill="1" applyAlignment="1" applyProtection="1">
      <alignment horizontal="left" vertical="center"/>
      <protection locked="0"/>
    </xf>
    <xf numFmtId="1" fontId="10" fillId="4" borderId="2" xfId="0" applyNumberFormat="1" applyFont="1" applyFill="1" applyBorder="1" applyAlignment="1" applyProtection="1">
      <alignment horizontal="left" vertical="center"/>
      <protection locked="0"/>
    </xf>
    <xf numFmtId="1" fontId="10" fillId="4" borderId="4" xfId="0" applyNumberFormat="1" applyFont="1" applyFill="1" applyBorder="1" applyAlignment="1" applyProtection="1">
      <alignment horizontal="left" vertical="center"/>
      <protection locked="0"/>
    </xf>
    <xf numFmtId="0" fontId="0" fillId="0" borderId="0" xfId="0" applyAlignment="1">
      <alignment horizontal="right" vertical="center"/>
    </xf>
    <xf numFmtId="0" fontId="5" fillId="0" borderId="0" xfId="0" applyFont="1" applyAlignment="1">
      <alignment horizontal="left" vertical="center"/>
    </xf>
    <xf numFmtId="0" fontId="10" fillId="0" borderId="0" xfId="0" applyFont="1" applyAlignment="1">
      <alignment horizontal="left" vertical="center" wrapText="1"/>
    </xf>
    <xf numFmtId="1" fontId="33" fillId="0" borderId="41" xfId="0" applyNumberFormat="1" applyFont="1" applyBorder="1" applyAlignment="1">
      <alignment horizontal="center" vertical="center"/>
    </xf>
    <xf numFmtId="1" fontId="33" fillId="0" borderId="40" xfId="0" applyNumberFormat="1" applyFont="1" applyBorder="1" applyAlignment="1">
      <alignment horizontal="center" vertical="center"/>
    </xf>
    <xf numFmtId="0" fontId="21" fillId="9" borderId="19" xfId="0" applyFont="1" applyFill="1" applyBorder="1" applyAlignment="1">
      <alignment horizontal="center" vertical="center"/>
    </xf>
    <xf numFmtId="0" fontId="21" fillId="19" borderId="37" xfId="0" applyFont="1" applyFill="1" applyBorder="1" applyAlignment="1">
      <alignment horizontal="center" vertical="center"/>
    </xf>
    <xf numFmtId="0" fontId="21" fillId="19" borderId="38" xfId="0" applyFont="1" applyFill="1" applyBorder="1" applyAlignment="1">
      <alignment horizontal="center" vertical="center"/>
    </xf>
    <xf numFmtId="0" fontId="21" fillId="20" borderId="37" xfId="0" applyFont="1" applyFill="1" applyBorder="1" applyAlignment="1">
      <alignment horizontal="center" vertical="center"/>
    </xf>
    <xf numFmtId="0" fontId="21" fillId="20" borderId="39" xfId="0" applyFont="1" applyFill="1" applyBorder="1" applyAlignment="1">
      <alignment horizontal="center" vertical="center"/>
    </xf>
    <xf numFmtId="1" fontId="35" fillId="0" borderId="42" xfId="0" applyNumberFormat="1" applyFont="1" applyBorder="1" applyAlignment="1">
      <alignment horizontal="center" vertical="center" wrapText="1"/>
    </xf>
    <xf numFmtId="1" fontId="33" fillId="0" borderId="43" xfId="0" applyNumberFormat="1" applyFont="1" applyBorder="1" applyAlignment="1">
      <alignment horizontal="center" vertical="center" wrapText="1"/>
    </xf>
    <xf numFmtId="0" fontId="0" fillId="0" borderId="0" xfId="0" applyAlignment="1">
      <alignment horizontal="left" vertical="center" wrapText="1"/>
    </xf>
    <xf numFmtId="0" fontId="21" fillId="3" borderId="57" xfId="0" applyFont="1" applyFill="1" applyBorder="1" applyAlignment="1">
      <alignment horizontal="center" vertical="center" wrapText="1"/>
    </xf>
    <xf numFmtId="0" fontId="21" fillId="3" borderId="58" xfId="0" applyFont="1" applyFill="1" applyBorder="1" applyAlignment="1">
      <alignment horizontal="center" vertical="center" wrapText="1"/>
    </xf>
    <xf numFmtId="0" fontId="21" fillId="14" borderId="62" xfId="0" applyFont="1" applyFill="1" applyBorder="1" applyAlignment="1">
      <alignment horizontal="center" vertical="center" wrapText="1"/>
    </xf>
    <xf numFmtId="0" fontId="21" fillId="14" borderId="63" xfId="0" applyFont="1" applyFill="1" applyBorder="1" applyAlignment="1">
      <alignment horizontal="center" vertical="center" wrapText="1"/>
    </xf>
    <xf numFmtId="0" fontId="11" fillId="19" borderId="0" xfId="0" applyFont="1" applyFill="1" applyAlignment="1">
      <alignment horizontal="center" vertical="center"/>
    </xf>
    <xf numFmtId="0" fontId="60" fillId="0" borderId="49" xfId="0" applyFont="1" applyBorder="1" applyAlignment="1">
      <alignment horizontal="center" vertical="center" wrapText="1"/>
    </xf>
    <xf numFmtId="0" fontId="60" fillId="0" borderId="50" xfId="0" applyFont="1" applyBorder="1" applyAlignment="1">
      <alignment horizontal="center" vertical="center" wrapText="1"/>
    </xf>
    <xf numFmtId="0" fontId="60" fillId="0" borderId="51" xfId="0" applyFont="1" applyBorder="1" applyAlignment="1">
      <alignment horizontal="center" vertical="center" wrapText="1"/>
    </xf>
    <xf numFmtId="0" fontId="60" fillId="0" borderId="52" xfId="0" applyFont="1" applyBorder="1" applyAlignment="1">
      <alignment horizontal="center" vertical="center" wrapText="1"/>
    </xf>
    <xf numFmtId="0" fontId="60" fillId="0" borderId="0" xfId="0" applyFont="1" applyAlignment="1">
      <alignment horizontal="center" vertical="center" wrapText="1"/>
    </xf>
    <xf numFmtId="0" fontId="60" fillId="0" borderId="53" xfId="0" applyFont="1" applyBorder="1" applyAlignment="1">
      <alignment horizontal="center" vertical="center" wrapText="1"/>
    </xf>
    <xf numFmtId="0" fontId="60" fillId="0" borderId="54" xfId="0" applyFont="1" applyBorder="1" applyAlignment="1">
      <alignment horizontal="center" vertical="center" wrapText="1"/>
    </xf>
    <xf numFmtId="0" fontId="60" fillId="0" borderId="55" xfId="0" applyFont="1" applyBorder="1" applyAlignment="1">
      <alignment horizontal="center" vertical="center" wrapText="1"/>
    </xf>
    <xf numFmtId="0" fontId="60" fillId="0" borderId="56" xfId="0" applyFont="1" applyBorder="1" applyAlignment="1">
      <alignment horizontal="center" vertical="center" wrapText="1"/>
    </xf>
    <xf numFmtId="0" fontId="57" fillId="25" borderId="0" xfId="0" applyFont="1" applyFill="1" applyAlignment="1">
      <alignment horizontal="left" vertical="center"/>
    </xf>
    <xf numFmtId="0" fontId="58" fillId="25" borderId="0" xfId="0" applyFont="1" applyFill="1" applyAlignment="1">
      <alignment horizontal="left" vertical="center"/>
    </xf>
    <xf numFmtId="0" fontId="59" fillId="0" borderId="0" xfId="0" applyFont="1" applyAlignment="1">
      <alignment horizontal="center" vertical="center"/>
    </xf>
    <xf numFmtId="0" fontId="57" fillId="11" borderId="0" xfId="0" applyFont="1" applyFill="1" applyAlignment="1">
      <alignment horizontal="left" vertical="center" wrapText="1"/>
    </xf>
    <xf numFmtId="0" fontId="58" fillId="11" borderId="0" xfId="0" applyFont="1" applyFill="1" applyAlignment="1">
      <alignment horizontal="left" vertical="center" wrapText="1"/>
    </xf>
    <xf numFmtId="0" fontId="57" fillId="29" borderId="0" xfId="0" applyFont="1" applyFill="1" applyAlignment="1">
      <alignment horizontal="center" vertical="center" wrapText="1"/>
    </xf>
    <xf numFmtId="0" fontId="52" fillId="0" borderId="0" xfId="0" applyFont="1" applyAlignment="1">
      <alignment horizontal="center" vertical="center" wrapText="1"/>
    </xf>
    <xf numFmtId="0" fontId="51" fillId="0" borderId="0" xfId="0" applyFont="1" applyAlignment="1">
      <alignment horizontal="center" vertical="center" wrapText="1"/>
    </xf>
    <xf numFmtId="0" fontId="59" fillId="0" borderId="77" xfId="0" applyFont="1" applyBorder="1" applyAlignment="1">
      <alignment horizontal="center" vertical="center"/>
    </xf>
    <xf numFmtId="0" fontId="59" fillId="0" borderId="78" xfId="0" applyFont="1" applyBorder="1" applyAlignment="1">
      <alignment horizontal="center" vertical="center"/>
    </xf>
    <xf numFmtId="0" fontId="39" fillId="0" borderId="79" xfId="0" applyFont="1" applyBorder="1" applyAlignment="1">
      <alignment horizontal="center" vertical="center" wrapText="1"/>
    </xf>
    <xf numFmtId="0" fontId="39" fillId="0" borderId="80" xfId="0" applyFont="1" applyBorder="1" applyAlignment="1">
      <alignment horizontal="center" vertical="center" wrapText="1"/>
    </xf>
    <xf numFmtId="0" fontId="39" fillId="0" borderId="83" xfId="0" applyFont="1" applyBorder="1" applyAlignment="1">
      <alignment horizontal="center" vertical="center" wrapText="1"/>
    </xf>
    <xf numFmtId="0" fontId="39" fillId="0" borderId="84" xfId="0" applyFont="1" applyBorder="1" applyAlignment="1">
      <alignment horizontal="center" vertical="center" wrapText="1"/>
    </xf>
    <xf numFmtId="0" fontId="39" fillId="0" borderId="81" xfId="0" applyFont="1" applyBorder="1" applyAlignment="1">
      <alignment horizontal="center" vertical="center" wrapText="1"/>
    </xf>
    <xf numFmtId="0" fontId="39" fillId="0" borderId="82" xfId="0" applyFont="1" applyBorder="1" applyAlignment="1">
      <alignment horizontal="center" vertical="center" wrapText="1"/>
    </xf>
    <xf numFmtId="0" fontId="57" fillId="17" borderId="0" xfId="0" applyFont="1" applyFill="1" applyAlignment="1">
      <alignment horizontal="left" vertical="center" wrapText="1"/>
    </xf>
    <xf numFmtId="0" fontId="58" fillId="17" borderId="0" xfId="0" applyFont="1" applyFill="1" applyAlignment="1">
      <alignment horizontal="left" vertical="center" wrapText="1"/>
    </xf>
    <xf numFmtId="0" fontId="33" fillId="0" borderId="0" xfId="0" applyFont="1" applyAlignment="1">
      <alignment horizontal="right" vertical="top"/>
    </xf>
    <xf numFmtId="44" fontId="38" fillId="0" borderId="65" xfId="3" applyFont="1" applyBorder="1" applyAlignment="1">
      <alignment horizontal="center" vertical="center"/>
    </xf>
    <xf numFmtId="44" fontId="38" fillId="0" borderId="66" xfId="3" applyFont="1" applyBorder="1" applyAlignment="1">
      <alignment horizontal="center" vertical="center"/>
    </xf>
    <xf numFmtId="0" fontId="53" fillId="0" borderId="0" xfId="0" applyFont="1" applyAlignment="1">
      <alignment horizontal="left" wrapText="1"/>
    </xf>
    <xf numFmtId="0" fontId="53" fillId="0" borderId="67" xfId="0" applyFont="1" applyBorder="1" applyAlignment="1">
      <alignment horizontal="left" wrapText="1"/>
    </xf>
    <xf numFmtId="1" fontId="36" fillId="0" borderId="75" xfId="0" applyNumberFormat="1" applyFont="1" applyBorder="1" applyAlignment="1">
      <alignment horizontal="center" vertical="center" wrapText="1"/>
    </xf>
    <xf numFmtId="1" fontId="36" fillId="0" borderId="76" xfId="0" applyNumberFormat="1" applyFont="1" applyBorder="1" applyAlignment="1">
      <alignment horizontal="center" vertical="center" wrapText="1"/>
    </xf>
    <xf numFmtId="1" fontId="36" fillId="0" borderId="44" xfId="0" applyNumberFormat="1" applyFont="1" applyBorder="1" applyAlignment="1">
      <alignment horizontal="center" vertical="center" wrapText="1"/>
    </xf>
    <xf numFmtId="1" fontId="36" fillId="0" borderId="67" xfId="0" applyNumberFormat="1" applyFont="1" applyBorder="1" applyAlignment="1">
      <alignment horizontal="center" vertical="center" wrapText="1"/>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52" fillId="0" borderId="0" xfId="0" applyFont="1" applyAlignment="1">
      <alignment horizontal="center"/>
    </xf>
    <xf numFmtId="0" fontId="0" fillId="4" borderId="45"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0" fontId="2" fillId="0" borderId="0" xfId="0" applyFont="1" applyAlignment="1">
      <alignment horizontal="left"/>
    </xf>
    <xf numFmtId="0" fontId="2" fillId="0" borderId="0" xfId="0" applyFont="1" applyAlignment="1">
      <alignment horizontal="left" vertical="center"/>
    </xf>
    <xf numFmtId="0" fontId="67" fillId="0" borderId="0" xfId="0" quotePrefix="1" applyFont="1" applyAlignment="1">
      <alignment horizontal="center" vertical="center" wrapText="1"/>
    </xf>
    <xf numFmtId="0" fontId="67" fillId="0" borderId="68" xfId="0" quotePrefix="1" applyFont="1" applyBorder="1" applyAlignment="1">
      <alignment horizontal="center" vertical="center" wrapText="1"/>
    </xf>
    <xf numFmtId="14" fontId="0" fillId="4" borderId="45" xfId="0" applyNumberFormat="1" applyFill="1" applyBorder="1" applyAlignment="1">
      <alignment horizontal="center"/>
    </xf>
    <xf numFmtId="0" fontId="0" fillId="4" borderId="46" xfId="0" applyFill="1" applyBorder="1" applyAlignment="1">
      <alignment horizontal="center"/>
    </xf>
    <xf numFmtId="0" fontId="0" fillId="4" borderId="47" xfId="0" applyFill="1" applyBorder="1" applyAlignment="1">
      <alignment horizontal="center"/>
    </xf>
    <xf numFmtId="0" fontId="2" fillId="0" borderId="0" xfId="0" applyFont="1" applyAlignment="1">
      <alignment horizontal="center"/>
    </xf>
    <xf numFmtId="0" fontId="68" fillId="0" borderId="0" xfId="0" quotePrefix="1" applyFont="1" applyAlignment="1">
      <alignment horizontal="center" wrapText="1"/>
    </xf>
    <xf numFmtId="0" fontId="68" fillId="0" borderId="4" xfId="0" quotePrefix="1" applyFont="1" applyBorder="1" applyAlignment="1">
      <alignment horizontal="center" wrapText="1"/>
    </xf>
    <xf numFmtId="0" fontId="70" fillId="0" borderId="3" xfId="0" applyFont="1" applyBorder="1" applyAlignment="1">
      <alignment horizontal="left" vertical="center" wrapText="1"/>
    </xf>
    <xf numFmtId="0" fontId="70" fillId="0" borderId="0" xfId="0" applyFont="1" applyAlignment="1">
      <alignment horizontal="left" vertical="center" wrapText="1"/>
    </xf>
    <xf numFmtId="0" fontId="71" fillId="0" borderId="0" xfId="0" applyFont="1" applyAlignment="1">
      <alignment horizontal="center"/>
    </xf>
    <xf numFmtId="0" fontId="0" fillId="0" borderId="0" xfId="0" applyAlignment="1">
      <alignment horizontal="center"/>
    </xf>
    <xf numFmtId="0" fontId="49" fillId="0" borderId="55" xfId="0" applyFont="1" applyBorder="1" applyAlignment="1">
      <alignment horizontal="center"/>
    </xf>
    <xf numFmtId="0" fontId="50" fillId="0" borderId="55" xfId="0" applyFont="1" applyBorder="1" applyAlignment="1">
      <alignment horizontal="center"/>
    </xf>
    <xf numFmtId="0" fontId="41" fillId="0" borderId="0" xfId="0" applyFont="1" applyAlignment="1">
      <alignment horizontal="right" vertical="center"/>
    </xf>
    <xf numFmtId="0" fontId="40" fillId="0" borderId="0" xfId="0" applyFont="1" applyAlignment="1">
      <alignment horizontal="left" vertical="center" wrapText="1"/>
    </xf>
    <xf numFmtId="0" fontId="2" fillId="4" borderId="45" xfId="0" applyFont="1" applyFill="1" applyBorder="1" applyAlignment="1">
      <alignment horizontal="left" vertical="center"/>
    </xf>
    <xf numFmtId="0" fontId="2" fillId="4" borderId="46" xfId="0" applyFont="1" applyFill="1" applyBorder="1" applyAlignment="1">
      <alignment horizontal="left" vertical="center"/>
    </xf>
    <xf numFmtId="0" fontId="2" fillId="4" borderId="47" xfId="0" applyFont="1" applyFill="1" applyBorder="1" applyAlignment="1">
      <alignment horizontal="left" vertical="center"/>
    </xf>
    <xf numFmtId="0" fontId="26" fillId="4" borderId="45" xfId="0" applyFont="1" applyFill="1" applyBorder="1" applyAlignment="1">
      <alignment horizontal="left" vertical="center"/>
    </xf>
    <xf numFmtId="0" fontId="26" fillId="4" borderId="46" xfId="0" applyFont="1" applyFill="1" applyBorder="1" applyAlignment="1">
      <alignment horizontal="left" vertical="center"/>
    </xf>
    <xf numFmtId="0" fontId="26" fillId="4" borderId="47" xfId="0" applyFont="1" applyFill="1" applyBorder="1" applyAlignment="1">
      <alignment horizontal="left" vertical="center"/>
    </xf>
    <xf numFmtId="0" fontId="44" fillId="0" borderId="48" xfId="0" applyFont="1" applyBorder="1" applyAlignment="1">
      <alignment horizontal="left" vertical="center"/>
    </xf>
    <xf numFmtId="0" fontId="72" fillId="4" borderId="45" xfId="5" applyFill="1" applyBorder="1" applyAlignment="1" applyProtection="1">
      <alignment horizontal="left" vertical="center"/>
    </xf>
    <xf numFmtId="0" fontId="42" fillId="0" borderId="0" xfId="0" applyFont="1" applyAlignment="1">
      <alignment horizontal="left" vertical="center"/>
    </xf>
    <xf numFmtId="0" fontId="0" fillId="0" borderId="0" xfId="0" applyAlignment="1">
      <alignment horizontal="left" vertical="justify" wrapText="1"/>
    </xf>
    <xf numFmtId="14" fontId="2" fillId="4" borderId="45" xfId="0" applyNumberFormat="1" applyFont="1" applyFill="1" applyBorder="1" applyAlignment="1">
      <alignment horizontal="center" vertical="center"/>
    </xf>
    <xf numFmtId="0" fontId="2" fillId="4" borderId="46" xfId="0" applyFont="1" applyFill="1" applyBorder="1" applyAlignment="1">
      <alignment horizontal="center" vertical="center"/>
    </xf>
    <xf numFmtId="0" fontId="2" fillId="4" borderId="47" xfId="0" applyFont="1" applyFill="1" applyBorder="1" applyAlignment="1">
      <alignment horizontal="center" vertical="center"/>
    </xf>
    <xf numFmtId="14" fontId="2" fillId="4" borderId="46" xfId="0" applyNumberFormat="1" applyFont="1" applyFill="1" applyBorder="1" applyAlignment="1">
      <alignment horizontal="center" vertical="center"/>
    </xf>
    <xf numFmtId="14" fontId="2" fillId="4" borderId="47" xfId="0" applyNumberFormat="1" applyFont="1" applyFill="1" applyBorder="1" applyAlignment="1">
      <alignment horizontal="center" vertical="center"/>
    </xf>
    <xf numFmtId="0" fontId="45" fillId="0" borderId="0" xfId="0" applyFont="1" applyAlignment="1">
      <alignment horizontal="left" vertical="center"/>
    </xf>
    <xf numFmtId="0" fontId="0" fillId="28" borderId="0" xfId="0" applyFill="1" applyAlignment="1" applyProtection="1">
      <alignment horizontal="center" vertical="center"/>
      <protection locked="0"/>
    </xf>
    <xf numFmtId="14" fontId="73" fillId="4" borderId="45" xfId="0" applyNumberFormat="1" applyFont="1" applyFill="1" applyBorder="1" applyAlignment="1">
      <alignment horizontal="center" vertical="center"/>
    </xf>
    <xf numFmtId="0" fontId="73" fillId="4" borderId="46" xfId="0" applyFont="1" applyFill="1" applyBorder="1" applyAlignment="1">
      <alignment horizontal="center" vertical="center"/>
    </xf>
    <xf numFmtId="0" fontId="73" fillId="4" borderId="47" xfId="0" applyFont="1" applyFill="1" applyBorder="1" applyAlignment="1">
      <alignment horizontal="center" vertical="center"/>
    </xf>
    <xf numFmtId="0" fontId="0" fillId="4" borderId="69" xfId="0" applyFill="1" applyBorder="1" applyAlignment="1">
      <alignment horizontal="center" vertical="center"/>
    </xf>
    <xf numFmtId="0" fontId="0" fillId="4" borderId="70" xfId="0" applyFill="1" applyBorder="1" applyAlignment="1">
      <alignment horizontal="center" vertical="center"/>
    </xf>
    <xf numFmtId="0" fontId="0" fillId="4" borderId="71" xfId="0" applyFill="1" applyBorder="1" applyAlignment="1">
      <alignment horizontal="center" vertical="center"/>
    </xf>
    <xf numFmtId="0" fontId="0" fillId="4" borderId="72" xfId="0" applyFill="1" applyBorder="1" applyAlignment="1">
      <alignment horizontal="center" vertical="center"/>
    </xf>
    <xf numFmtId="0" fontId="0" fillId="4" borderId="73" xfId="0" applyFill="1" applyBorder="1" applyAlignment="1">
      <alignment horizontal="center" vertical="center"/>
    </xf>
    <xf numFmtId="0" fontId="0" fillId="4" borderId="74" xfId="0" applyFill="1" applyBorder="1" applyAlignment="1">
      <alignment horizontal="center" vertical="center"/>
    </xf>
    <xf numFmtId="0" fontId="0" fillId="0" borderId="3" xfId="0" applyBorder="1" applyAlignment="1">
      <alignment horizontal="left" vertical="center"/>
    </xf>
    <xf numFmtId="0" fontId="0" fillId="0" borderId="0" xfId="0" applyAlignment="1">
      <alignment horizontal="left"/>
    </xf>
    <xf numFmtId="0" fontId="46" fillId="0" borderId="0" xfId="0" applyFont="1" applyAlignment="1">
      <alignment horizontal="left" vertical="center"/>
    </xf>
    <xf numFmtId="0" fontId="0" fillId="28" borderId="0" xfId="0" applyFill="1" applyAlignment="1">
      <alignment horizontal="center" vertical="center"/>
    </xf>
    <xf numFmtId="0" fontId="0" fillId="4" borderId="45" xfId="0" applyFill="1" applyBorder="1" applyAlignment="1">
      <alignment horizontal="left" vertical="center"/>
    </xf>
    <xf numFmtId="0" fontId="0" fillId="4" borderId="47" xfId="0" applyFill="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center" vertical="center" wrapText="1"/>
    </xf>
    <xf numFmtId="0" fontId="0" fillId="28" borderId="45" xfId="0" applyFill="1" applyBorder="1" applyAlignment="1" applyProtection="1">
      <alignment horizontal="center" vertical="center"/>
      <protection locked="0"/>
    </xf>
    <xf numFmtId="0" fontId="0" fillId="28" borderId="46" xfId="0" applyFill="1" applyBorder="1" applyAlignment="1" applyProtection="1">
      <alignment horizontal="center" vertical="center"/>
      <protection locked="0"/>
    </xf>
    <xf numFmtId="0" fontId="0" fillId="28" borderId="47" xfId="0" applyFill="1" applyBorder="1" applyAlignment="1" applyProtection="1">
      <alignment horizontal="center" vertical="center"/>
      <protection locked="0"/>
    </xf>
    <xf numFmtId="0" fontId="0" fillId="28" borderId="45" xfId="0" applyFill="1" applyBorder="1" applyAlignment="1" applyProtection="1">
      <alignment vertical="center"/>
      <protection locked="0"/>
    </xf>
    <xf numFmtId="0" fontId="0" fillId="28" borderId="46" xfId="0" applyFill="1" applyBorder="1" applyAlignment="1" applyProtection="1">
      <alignment vertical="center"/>
      <protection locked="0"/>
    </xf>
    <xf numFmtId="0" fontId="0" fillId="28" borderId="47" xfId="0" applyFill="1" applyBorder="1" applyAlignment="1" applyProtection="1">
      <alignment vertical="center"/>
      <protection locked="0"/>
    </xf>
    <xf numFmtId="0" fontId="70" fillId="28" borderId="3" xfId="0" applyFont="1" applyFill="1" applyBorder="1" applyAlignment="1">
      <alignment horizontal="left" vertical="center" wrapText="1"/>
    </xf>
    <xf numFmtId="0" fontId="70" fillId="28" borderId="0" xfId="0" applyFont="1" applyFill="1" applyAlignment="1">
      <alignment horizontal="left" vertical="center" wrapText="1"/>
    </xf>
    <xf numFmtId="1" fontId="31" fillId="25" borderId="27" xfId="0" applyNumberFormat="1" applyFont="1" applyFill="1" applyBorder="1" applyAlignment="1">
      <alignment horizontal="center"/>
    </xf>
    <xf numFmtId="1" fontId="31" fillId="25" borderId="0" xfId="0" applyNumberFormat="1" applyFont="1" applyFill="1" applyAlignment="1">
      <alignment horizontal="center"/>
    </xf>
    <xf numFmtId="1" fontId="30" fillId="25" borderId="27" xfId="0" applyNumberFormat="1" applyFont="1" applyFill="1" applyBorder="1" applyAlignment="1">
      <alignment horizontal="center"/>
    </xf>
    <xf numFmtId="0" fontId="23" fillId="0" borderId="0" xfId="0" applyFont="1" applyAlignment="1">
      <alignment horizontal="left" wrapText="1"/>
    </xf>
    <xf numFmtId="44" fontId="30" fillId="19" borderId="21" xfId="3" applyFont="1" applyFill="1" applyBorder="1" applyAlignment="1">
      <alignment horizontal="center" vertical="center"/>
    </xf>
    <xf numFmtId="44" fontId="30" fillId="19" borderId="22" xfId="3" applyFont="1" applyFill="1" applyBorder="1" applyAlignment="1">
      <alignment horizontal="center" vertical="center"/>
    </xf>
    <xf numFmtId="0" fontId="2" fillId="16" borderId="17" xfId="0" applyFont="1" applyFill="1" applyBorder="1" applyAlignment="1">
      <alignment horizontal="left" vertical="center"/>
    </xf>
    <xf numFmtId="1" fontId="0" fillId="0" borderId="14" xfId="0" applyNumberFormat="1" applyBorder="1" applyAlignment="1">
      <alignment horizontal="center" vertical="center"/>
    </xf>
    <xf numFmtId="0" fontId="21" fillId="9" borderId="19" xfId="0" applyFont="1" applyFill="1" applyBorder="1" applyAlignment="1">
      <alignment horizontal="center"/>
    </xf>
    <xf numFmtId="1" fontId="26" fillId="0" borderId="15" xfId="0" applyNumberFormat="1" applyFont="1" applyBorder="1" applyAlignment="1">
      <alignment horizontal="center" vertical="center"/>
    </xf>
    <xf numFmtId="1" fontId="0" fillId="0" borderId="7" xfId="0" applyNumberFormat="1" applyBorder="1" applyAlignment="1">
      <alignment horizontal="center" vertical="center"/>
    </xf>
    <xf numFmtId="0" fontId="21" fillId="3" borderId="0" xfId="0" applyFont="1" applyFill="1" applyAlignment="1">
      <alignment horizontal="left"/>
    </xf>
    <xf numFmtId="0" fontId="21" fillId="14" borderId="19" xfId="0" applyFont="1" applyFill="1" applyBorder="1" applyAlignment="1">
      <alignment horizontal="center"/>
    </xf>
    <xf numFmtId="0" fontId="0" fillId="14" borderId="19" xfId="0" applyFill="1" applyBorder="1" applyAlignment="1">
      <alignment horizontal="center"/>
    </xf>
    <xf numFmtId="1" fontId="29" fillId="0" borderId="15" xfId="0" applyNumberFormat="1" applyFont="1" applyBorder="1" applyAlignment="1">
      <alignment horizontal="center" vertical="center"/>
    </xf>
    <xf numFmtId="165" fontId="2" fillId="7" borderId="5" xfId="1" applyNumberFormat="1" applyFont="1" applyFill="1" applyBorder="1" applyAlignment="1">
      <alignment horizontal="center"/>
    </xf>
    <xf numFmtId="165" fontId="2" fillId="8" borderId="5" xfId="1" applyNumberFormat="1" applyFont="1" applyFill="1" applyBorder="1" applyAlignment="1">
      <alignment horizontal="center"/>
    </xf>
    <xf numFmtId="165" fontId="21" fillId="14" borderId="0" xfId="2" applyNumberFormat="1" applyFont="1" applyFill="1" applyAlignment="1">
      <alignment horizontal="center"/>
    </xf>
    <xf numFmtId="0" fontId="2" fillId="13" borderId="16" xfId="0" applyFont="1" applyFill="1" applyBorder="1" applyAlignment="1">
      <alignment horizontal="left" vertical="center"/>
    </xf>
    <xf numFmtId="0" fontId="2" fillId="13" borderId="17" xfId="0" applyFont="1" applyFill="1" applyBorder="1" applyAlignment="1">
      <alignment horizontal="left" vertical="center"/>
    </xf>
    <xf numFmtId="1" fontId="26" fillId="0" borderId="6" xfId="0" applyNumberFormat="1" applyFont="1" applyBorder="1" applyAlignment="1">
      <alignment horizontal="center" vertical="center"/>
    </xf>
    <xf numFmtId="0" fontId="21" fillId="14" borderId="5" xfId="0" applyFont="1" applyFill="1" applyBorder="1" applyAlignment="1">
      <alignment horizontal="center"/>
    </xf>
    <xf numFmtId="0" fontId="2" fillId="12" borderId="8" xfId="0" applyFont="1" applyFill="1" applyBorder="1" applyAlignment="1">
      <alignment horizontal="center" vertical="center"/>
    </xf>
    <xf numFmtId="0" fontId="2" fillId="12" borderId="10" xfId="0" applyFont="1" applyFill="1" applyBorder="1" applyAlignment="1">
      <alignment horizontal="center" vertical="center"/>
    </xf>
    <xf numFmtId="0" fontId="2" fillId="11" borderId="10" xfId="0" applyFont="1" applyFill="1" applyBorder="1" applyAlignment="1">
      <alignment horizontal="center" vertical="center"/>
    </xf>
    <xf numFmtId="165" fontId="2" fillId="13" borderId="5" xfId="0" applyNumberFormat="1" applyFont="1" applyFill="1" applyBorder="1" applyAlignment="1">
      <alignment horizontal="left" vertical="center"/>
    </xf>
    <xf numFmtId="0" fontId="2" fillId="13" borderId="5" xfId="0" applyFont="1" applyFill="1" applyBorder="1" applyAlignment="1">
      <alignment horizontal="left" vertical="center"/>
    </xf>
    <xf numFmtId="165" fontId="2" fillId="6" borderId="5" xfId="0" applyNumberFormat="1" applyFont="1" applyFill="1" applyBorder="1" applyAlignment="1">
      <alignment horizontal="center" vertical="center"/>
    </xf>
    <xf numFmtId="0" fontId="2" fillId="6" borderId="5" xfId="0" applyFont="1" applyFill="1" applyBorder="1" applyAlignment="1">
      <alignment horizontal="center" vertical="center"/>
    </xf>
    <xf numFmtId="44" fontId="32" fillId="24" borderId="23" xfId="3" applyFont="1" applyFill="1" applyBorder="1" applyAlignment="1">
      <alignment horizontal="center" vertical="center"/>
    </xf>
    <xf numFmtId="1" fontId="26" fillId="27" borderId="6" xfId="0" applyNumberFormat="1" applyFont="1" applyFill="1" applyBorder="1" applyAlignment="1">
      <alignment horizontal="center" vertical="center"/>
    </xf>
    <xf numFmtId="1" fontId="26" fillId="27" borderId="15" xfId="0" applyNumberFormat="1" applyFont="1" applyFill="1" applyBorder="1" applyAlignment="1">
      <alignment horizontal="center" vertical="center"/>
    </xf>
  </cellXfs>
  <cellStyles count="6">
    <cellStyle name="Accent2" xfId="2" builtinId="33"/>
    <cellStyle name="Lien hypertexte" xfId="5" builtinId="8"/>
    <cellStyle name="Milliers" xfId="1" builtinId="3"/>
    <cellStyle name="Monétaire" xfId="3" builtinId="4"/>
    <cellStyle name="Neutre" xfId="4" builtinId="28"/>
    <cellStyle name="Normal" xfId="0" builtinId="0"/>
  </cellStyles>
  <dxfs count="67">
    <dxf>
      <font>
        <color theme="0"/>
      </font>
      <fill>
        <patternFill>
          <bgColor theme="6"/>
        </patternFill>
      </fill>
    </dxf>
    <dxf>
      <font>
        <color theme="0"/>
      </font>
      <fill>
        <patternFill>
          <bgColor rgb="FFFF0000"/>
        </patternFill>
      </fill>
    </dxf>
    <dxf>
      <font>
        <b/>
        <i val="0"/>
        <color theme="0"/>
      </font>
      <fill>
        <patternFill>
          <bgColor theme="7"/>
        </patternFill>
      </fill>
    </dxf>
    <dxf>
      <font>
        <color theme="6"/>
      </font>
    </dxf>
    <dxf>
      <font>
        <color rgb="FFFF0000"/>
      </font>
    </dxf>
    <dxf>
      <font>
        <color theme="6"/>
      </font>
    </dxf>
    <dxf>
      <font>
        <color rgb="FFFF0000"/>
      </font>
    </dxf>
    <dxf>
      <font>
        <color theme="0"/>
      </font>
    </dxf>
    <dxf>
      <font>
        <b val="0"/>
        <i/>
        <color rgb="FFC00000"/>
      </font>
    </dxf>
    <dxf>
      <font>
        <color theme="0"/>
      </font>
    </dxf>
    <dxf>
      <font>
        <b val="0"/>
        <i/>
        <color rgb="FFC00000"/>
      </font>
    </dxf>
    <dxf>
      <font>
        <color theme="0"/>
      </font>
    </dxf>
    <dxf>
      <font>
        <b val="0"/>
        <i/>
        <color rgb="FFC00000"/>
      </font>
    </dxf>
    <dxf>
      <font>
        <color theme="0"/>
      </font>
    </dxf>
    <dxf>
      <font>
        <b val="0"/>
        <i/>
        <color rgb="FFC00000"/>
      </font>
    </dxf>
    <dxf>
      <font>
        <color theme="0"/>
      </font>
    </dxf>
    <dxf>
      <font>
        <b val="0"/>
        <i/>
        <color rgb="FFC00000"/>
      </font>
    </dxf>
    <dxf>
      <font>
        <color theme="0"/>
      </font>
    </dxf>
    <dxf>
      <font>
        <b val="0"/>
        <i/>
        <color rgb="FFC00000"/>
      </font>
    </dxf>
    <dxf>
      <font>
        <b val="0"/>
        <i/>
        <color rgb="FFC00000"/>
      </font>
    </dxf>
    <dxf>
      <font>
        <color theme="0"/>
      </font>
    </dxf>
    <dxf>
      <font>
        <color theme="0"/>
      </font>
    </dxf>
    <dxf>
      <font>
        <b val="0"/>
        <i/>
        <color rgb="FFC00000"/>
      </font>
    </dxf>
    <dxf>
      <font>
        <color theme="0"/>
      </font>
    </dxf>
    <dxf>
      <font>
        <b val="0"/>
        <i/>
        <color rgb="FFC00000"/>
      </font>
    </dxf>
    <dxf>
      <font>
        <color theme="0"/>
      </font>
    </dxf>
    <dxf>
      <font>
        <b val="0"/>
        <i/>
        <color rgb="FFC00000"/>
      </font>
    </dxf>
    <dxf>
      <font>
        <b val="0"/>
        <i/>
        <color rgb="FFC00000"/>
      </font>
    </dxf>
    <dxf>
      <font>
        <color theme="0"/>
      </font>
    </dxf>
    <dxf>
      <font>
        <b val="0"/>
        <i/>
        <color rgb="FFC00000"/>
      </font>
    </dxf>
    <dxf>
      <font>
        <color theme="0"/>
      </font>
    </dxf>
    <dxf>
      <font>
        <color theme="0"/>
      </font>
    </dxf>
    <dxf>
      <font>
        <b val="0"/>
        <i/>
        <color rgb="FFC00000"/>
      </font>
    </dxf>
    <dxf>
      <font>
        <b val="0"/>
        <i/>
        <color rgb="FFC00000"/>
      </font>
    </dxf>
    <dxf>
      <font>
        <color theme="0"/>
      </font>
    </dxf>
    <dxf>
      <font>
        <color theme="0"/>
      </font>
    </dxf>
    <dxf>
      <font>
        <b val="0"/>
        <i/>
        <color rgb="FFC00000"/>
      </font>
    </dxf>
    <dxf>
      <font>
        <b val="0"/>
        <i/>
        <color rgb="FFC00000"/>
      </font>
    </dxf>
    <dxf>
      <font>
        <color theme="0"/>
      </font>
    </dxf>
    <dxf>
      <font>
        <b val="0"/>
        <i/>
        <color rgb="FFC00000"/>
      </font>
    </dxf>
    <dxf>
      <font>
        <color theme="0"/>
      </font>
    </dxf>
    <dxf>
      <font>
        <color theme="0"/>
      </font>
    </dxf>
    <dxf>
      <font>
        <b val="0"/>
        <i/>
        <color rgb="FFC00000"/>
      </font>
    </dxf>
    <dxf>
      <font>
        <color theme="0"/>
      </font>
    </dxf>
    <dxf>
      <font>
        <b/>
        <i val="0"/>
        <color rgb="FFC00000"/>
      </font>
      <fill>
        <patternFill>
          <bgColor rgb="FFFF9999"/>
        </patternFill>
      </fill>
    </dxf>
    <dxf>
      <font>
        <b/>
        <i val="0"/>
        <color rgb="FFC00000"/>
      </font>
      <fill>
        <patternFill>
          <bgColor rgb="FFFF9999"/>
        </patternFill>
      </fill>
    </dxf>
    <dxf>
      <font>
        <color theme="0"/>
      </font>
    </dxf>
    <dxf>
      <font>
        <color theme="0"/>
      </font>
    </dxf>
    <dxf>
      <font>
        <b/>
        <i val="0"/>
        <color rgb="FFC00000"/>
      </font>
      <fill>
        <patternFill>
          <bgColor rgb="FFFF9999"/>
        </patternFill>
      </fill>
    </dxf>
    <dxf>
      <font>
        <b/>
        <i val="0"/>
        <color rgb="FFC00000"/>
      </font>
      <fill>
        <patternFill>
          <bgColor rgb="FFFF9999"/>
        </patternFill>
      </fill>
    </dxf>
    <dxf>
      <font>
        <color theme="0"/>
      </font>
    </dxf>
    <dxf>
      <font>
        <color theme="0"/>
      </font>
    </dxf>
    <dxf>
      <font>
        <b/>
        <i val="0"/>
        <color rgb="FFC00000"/>
      </font>
      <fill>
        <patternFill>
          <bgColor rgb="FFFF9999"/>
        </patternFill>
      </fill>
    </dxf>
    <dxf>
      <font>
        <color theme="0"/>
      </font>
    </dxf>
    <dxf>
      <font>
        <b/>
        <i val="0"/>
        <color rgb="FFC00000"/>
      </font>
      <fill>
        <patternFill>
          <bgColor rgb="FFFF9999"/>
        </patternFill>
      </fill>
    </dxf>
    <dxf>
      <font>
        <b/>
        <i val="0"/>
        <color rgb="FFC00000"/>
      </font>
      <fill>
        <patternFill>
          <bgColor rgb="FFFF9999"/>
        </patternFill>
      </fill>
    </dxf>
    <dxf>
      <font>
        <color theme="0"/>
      </font>
    </dxf>
    <dxf>
      <font>
        <color theme="0"/>
      </font>
    </dxf>
    <dxf>
      <font>
        <b/>
        <i val="0"/>
        <color rgb="FFC00000"/>
      </font>
      <fill>
        <patternFill>
          <bgColor rgb="FFFF9999"/>
        </patternFill>
      </fill>
    </dxf>
    <dxf>
      <font>
        <color theme="0"/>
      </font>
    </dxf>
    <dxf>
      <font>
        <b/>
        <i val="0"/>
        <color rgb="FFC00000"/>
      </font>
      <fill>
        <patternFill>
          <bgColor rgb="FFFF9999"/>
        </patternFill>
      </fill>
    </dxf>
    <dxf>
      <font>
        <b/>
        <i val="0"/>
        <color rgb="FFC00000"/>
      </font>
      <fill>
        <patternFill>
          <bgColor rgb="FFFF9999"/>
        </patternFill>
      </fill>
    </dxf>
    <dxf>
      <font>
        <color theme="0"/>
      </font>
    </dxf>
    <dxf>
      <font>
        <color theme="0"/>
      </font>
    </dxf>
    <dxf>
      <font>
        <b/>
        <i val="0"/>
        <color rgb="FFC00000"/>
      </font>
      <fill>
        <patternFill>
          <bgColor rgb="FFFF9999"/>
        </patternFill>
      </fill>
    </dxf>
    <dxf>
      <font>
        <b/>
        <i val="0"/>
        <color rgb="FFC00000"/>
      </font>
      <fill>
        <patternFill>
          <bgColor rgb="FFFF9999"/>
        </patternFill>
      </fill>
    </dxf>
    <dxf>
      <font>
        <color theme="0"/>
      </font>
    </dxf>
  </dxfs>
  <tableStyles count="0" defaultTableStyle="TableStyleMedium2" defaultPivotStyle="PivotStyleLight16"/>
  <colors>
    <mruColors>
      <color rgb="FFFF5050"/>
      <color rgb="FFFF7C80"/>
      <color rgb="FFFF9999"/>
      <color rgb="FFD1A3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alc1!$D$5" lockText="1" noThreeD="1"/>
</file>

<file path=xl/ctrlProps/ctrlProp10.xml><?xml version="1.0" encoding="utf-8"?>
<formControlPr xmlns="http://schemas.microsoft.com/office/spreadsheetml/2009/9/main" objectType="CheckBox" checked="Checked" fmlaLink="Calc1!$E$13" lockText="1" noThreeD="1"/>
</file>

<file path=xl/ctrlProps/ctrlProp11.xml><?xml version="1.0" encoding="utf-8"?>
<formControlPr xmlns="http://schemas.microsoft.com/office/spreadsheetml/2009/9/main" objectType="CheckBox" fmlaLink="Calc1!$D$14" lockText="1" noThreeD="1"/>
</file>

<file path=xl/ctrlProps/ctrlProp12.xml><?xml version="1.0" encoding="utf-8"?>
<formControlPr xmlns="http://schemas.microsoft.com/office/spreadsheetml/2009/9/main" objectType="CheckBox" checked="Checked" fmlaLink="Calc1!$E$14" lockText="1" noThreeD="1"/>
</file>

<file path=xl/ctrlProps/ctrlProp13.xml><?xml version="1.0" encoding="utf-8"?>
<formControlPr xmlns="http://schemas.microsoft.com/office/spreadsheetml/2009/9/main" objectType="CheckBox" fmlaLink="Calc1!$D$15" lockText="1" noThreeD="1"/>
</file>

<file path=xl/ctrlProps/ctrlProp14.xml><?xml version="1.0" encoding="utf-8"?>
<formControlPr xmlns="http://schemas.microsoft.com/office/spreadsheetml/2009/9/main" objectType="CheckBox" checked="Checked" fmlaLink="Calc1!$E$15" lockText="1" noThreeD="1"/>
</file>

<file path=xl/ctrlProps/ctrlProp15.xml><?xml version="1.0" encoding="utf-8"?>
<formControlPr xmlns="http://schemas.microsoft.com/office/spreadsheetml/2009/9/main" objectType="CheckBox" checked="Checked" fmlaLink="Calc1!$C$22" lockText="1" noThreeD="1"/>
</file>

<file path=xl/ctrlProps/ctrlProp16.xml><?xml version="1.0" encoding="utf-8"?>
<formControlPr xmlns="http://schemas.microsoft.com/office/spreadsheetml/2009/9/main" objectType="CheckBox" checked="Checked" fmlaLink="Calc1!$C$23" lockText="1" noThreeD="1"/>
</file>

<file path=xl/ctrlProps/ctrlProp17.xml><?xml version="1.0" encoding="utf-8"?>
<formControlPr xmlns="http://schemas.microsoft.com/office/spreadsheetml/2009/9/main" objectType="CheckBox" checked="Checked" fmlaLink="Calc1!$C$24" lockText="1" noThreeD="1"/>
</file>

<file path=xl/ctrlProps/ctrlProp18.xml><?xml version="1.0" encoding="utf-8"?>
<formControlPr xmlns="http://schemas.microsoft.com/office/spreadsheetml/2009/9/main" objectType="CheckBox" checked="Checked" fmlaLink="Calc1!$C$19" lockText="1" noThreeD="1"/>
</file>

<file path=xl/ctrlProps/ctrlProp19.xml><?xml version="1.0" encoding="utf-8"?>
<formControlPr xmlns="http://schemas.microsoft.com/office/spreadsheetml/2009/9/main" objectType="CheckBox" checked="Checked" fmlaLink="Calc1!$C$20" lockText="1" noThreeD="1"/>
</file>

<file path=xl/ctrlProps/ctrlProp2.xml><?xml version="1.0" encoding="utf-8"?>
<formControlPr xmlns="http://schemas.microsoft.com/office/spreadsheetml/2009/9/main" objectType="CheckBox" checked="Checked" fmlaLink="Calc1!$E$5" lockText="1" noThreeD="1"/>
</file>

<file path=xl/ctrlProps/ctrlProp20.xml><?xml version="1.0" encoding="utf-8"?>
<formControlPr xmlns="http://schemas.microsoft.com/office/spreadsheetml/2009/9/main" objectType="CheckBox" checked="Checked" fmlaLink="Calc1!$C$21" lockText="1" noThreeD="1"/>
</file>

<file path=xl/ctrlProps/ctrlProp21.xml><?xml version="1.0" encoding="utf-8"?>
<formControlPr xmlns="http://schemas.microsoft.com/office/spreadsheetml/2009/9/main" objectType="CheckBox" checked="Checked" fmlaLink="Calc1!$C$25" lockText="1" noThreeD="1"/>
</file>

<file path=xl/ctrlProps/ctrlProp22.xml><?xml version="1.0" encoding="utf-8"?>
<formControlPr xmlns="http://schemas.microsoft.com/office/spreadsheetml/2009/9/main" objectType="CheckBox" checked="Checked" fmlaLink="Calc1!$D$29" lockText="1" noThreeD="1"/>
</file>

<file path=xl/ctrlProps/ctrlProp23.xml><?xml version="1.0" encoding="utf-8"?>
<formControlPr xmlns="http://schemas.microsoft.com/office/spreadsheetml/2009/9/main" objectType="CheckBox" fmlaLink="Calc1!$E$29" lockText="1" noThreeD="1"/>
</file>

<file path=xl/ctrlProps/ctrlProp24.xml><?xml version="1.0" encoding="utf-8"?>
<formControlPr xmlns="http://schemas.microsoft.com/office/spreadsheetml/2009/9/main" objectType="CheckBox" checked="Checked" fmlaLink="Calc1!$D$32" lockText="1" noThreeD="1"/>
</file>

<file path=xl/ctrlProps/ctrlProp25.xml><?xml version="1.0" encoding="utf-8"?>
<formControlPr xmlns="http://schemas.microsoft.com/office/spreadsheetml/2009/9/main" objectType="CheckBox" fmlaLink="Calc1!$E$32" lockText="1" noThreeD="1"/>
</file>

<file path=xl/ctrlProps/ctrlProp26.xml><?xml version="1.0" encoding="utf-8"?>
<formControlPr xmlns="http://schemas.microsoft.com/office/spreadsheetml/2009/9/main" objectType="CheckBox" checked="Checked" fmlaLink="Calc1!$D$35" lockText="1" noThreeD="1"/>
</file>

<file path=xl/ctrlProps/ctrlProp27.xml><?xml version="1.0" encoding="utf-8"?>
<formControlPr xmlns="http://schemas.microsoft.com/office/spreadsheetml/2009/9/main" objectType="CheckBox" fmlaLink="Calc1!$E$35" lockText="1" noThreeD="1"/>
</file>

<file path=xl/ctrlProps/ctrlProp28.xml><?xml version="1.0" encoding="utf-8"?>
<formControlPr xmlns="http://schemas.microsoft.com/office/spreadsheetml/2009/9/main" objectType="CheckBox" checked="Checked" fmlaLink="Calc1!$D$38" lockText="1" noThreeD="1"/>
</file>

<file path=xl/ctrlProps/ctrlProp29.xml><?xml version="1.0" encoding="utf-8"?>
<formControlPr xmlns="http://schemas.microsoft.com/office/spreadsheetml/2009/9/main" objectType="CheckBox" fmlaLink="Calc1!$E$38" lockText="1" noThreeD="1"/>
</file>

<file path=xl/ctrlProps/ctrlProp3.xml><?xml version="1.0" encoding="utf-8"?>
<formControlPr xmlns="http://schemas.microsoft.com/office/spreadsheetml/2009/9/main" objectType="CheckBox" fmlaLink="Calc1!$D$8" lockText="1" noThreeD="1"/>
</file>

<file path=xl/ctrlProps/ctrlProp30.xml><?xml version="1.0" encoding="utf-8"?>
<formControlPr xmlns="http://schemas.microsoft.com/office/spreadsheetml/2009/9/main" objectType="CheckBox" checked="Checked" fmlaLink="Calc1!$C$26" lockText="1" noThreeD="1"/>
</file>

<file path=xl/ctrlProps/ctrlProp31.xml><?xml version="1.0" encoding="utf-8"?>
<formControlPr xmlns="http://schemas.microsoft.com/office/spreadsheetml/2009/9/main" objectType="CheckBox" checked="Checked" fmlaLink="Calc1!$D$38" lockText="1" noThreeD="1"/>
</file>

<file path=xl/ctrlProps/ctrlProp32.xml><?xml version="1.0" encoding="utf-8"?>
<formControlPr xmlns="http://schemas.microsoft.com/office/spreadsheetml/2009/9/main" objectType="CheckBox" fmlaLink="Calc1!$E$38" lockText="1" noThreeD="1"/>
</file>

<file path=xl/ctrlProps/ctrlProp33.xml><?xml version="1.0" encoding="utf-8"?>
<formControlPr xmlns="http://schemas.microsoft.com/office/spreadsheetml/2009/9/main" objectType="CheckBox" fmlaLink="[1]Calc1!$D$10" lockText="1" noThreeD="1"/>
</file>

<file path=xl/ctrlProps/ctrlProp34.xml><?xml version="1.0" encoding="utf-8"?>
<formControlPr xmlns="http://schemas.microsoft.com/office/spreadsheetml/2009/9/main" objectType="CheckBox" fmlaLink="[1]Calc1!$D$10" lockText="1" noThreeD="1"/>
</file>

<file path=xl/ctrlProps/ctrlProp4.xml><?xml version="1.0" encoding="utf-8"?>
<formControlPr xmlns="http://schemas.microsoft.com/office/spreadsheetml/2009/9/main" objectType="CheckBox" checked="Checked" fmlaLink="Calc1!$E$8" lockText="1" noThreeD="1"/>
</file>

<file path=xl/ctrlProps/ctrlProp5.xml><?xml version="1.0" encoding="utf-8"?>
<formControlPr xmlns="http://schemas.microsoft.com/office/spreadsheetml/2009/9/main" objectType="CheckBox" fmlaLink="Calc1!$D$9" lockText="1" noThreeD="1"/>
</file>

<file path=xl/ctrlProps/ctrlProp6.xml><?xml version="1.0" encoding="utf-8"?>
<formControlPr xmlns="http://schemas.microsoft.com/office/spreadsheetml/2009/9/main" objectType="CheckBox" checked="Checked" fmlaLink="Calc1!$E$9" lockText="1" noThreeD="1"/>
</file>

<file path=xl/ctrlProps/ctrlProp7.xml><?xml version="1.0" encoding="utf-8"?>
<formControlPr xmlns="http://schemas.microsoft.com/office/spreadsheetml/2009/9/main" objectType="CheckBox" fmlaLink="Calc1!$D$10" lockText="1" noThreeD="1"/>
</file>

<file path=xl/ctrlProps/ctrlProp8.xml><?xml version="1.0" encoding="utf-8"?>
<formControlPr xmlns="http://schemas.microsoft.com/office/spreadsheetml/2009/9/main" objectType="CheckBox" checked="Checked" fmlaLink="Calc1!$E$10" lockText="1" noThreeD="1"/>
</file>

<file path=xl/ctrlProps/ctrlProp9.xml><?xml version="1.0" encoding="utf-8"?>
<formControlPr xmlns="http://schemas.microsoft.com/office/spreadsheetml/2009/9/main" objectType="CheckBox" fmlaLink="Calc1!$D$13"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18" Type="http://schemas.openxmlformats.org/officeDocument/2006/relationships/image" Target="../media/image17.jpeg"/><Relationship Id="rId26" Type="http://schemas.openxmlformats.org/officeDocument/2006/relationships/image" Target="../media/image25.png"/><Relationship Id="rId3" Type="http://schemas.openxmlformats.org/officeDocument/2006/relationships/image" Target="../media/image3.png"/><Relationship Id="rId21" Type="http://schemas.openxmlformats.org/officeDocument/2006/relationships/image" Target="../media/image20.png"/><Relationship Id="rId7" Type="http://schemas.openxmlformats.org/officeDocument/2006/relationships/image" Target="../media/image6.svg"/><Relationship Id="rId12" Type="http://schemas.openxmlformats.org/officeDocument/2006/relationships/image" Target="../media/image11.png"/><Relationship Id="rId17" Type="http://schemas.openxmlformats.org/officeDocument/2006/relationships/image" Target="../media/image16.jpeg"/><Relationship Id="rId25" Type="http://schemas.openxmlformats.org/officeDocument/2006/relationships/image" Target="../media/image24.png"/><Relationship Id="rId2" Type="http://schemas.openxmlformats.org/officeDocument/2006/relationships/image" Target="../media/image2.png"/><Relationship Id="rId16" Type="http://schemas.openxmlformats.org/officeDocument/2006/relationships/image" Target="../media/image15.jpeg"/><Relationship Id="rId20" Type="http://schemas.openxmlformats.org/officeDocument/2006/relationships/image" Target="../media/image19.png"/><Relationship Id="rId29" Type="http://schemas.openxmlformats.org/officeDocument/2006/relationships/image" Target="../media/image28.svg"/><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10.png"/><Relationship Id="rId24" Type="http://schemas.openxmlformats.org/officeDocument/2006/relationships/image" Target="../media/image23.svg"/><Relationship Id="rId5" Type="http://schemas.microsoft.com/office/2007/relationships/hdphoto" Target="../media/hdphoto1.wdp"/><Relationship Id="rId15" Type="http://schemas.openxmlformats.org/officeDocument/2006/relationships/image" Target="../media/image14.png"/><Relationship Id="rId23" Type="http://schemas.openxmlformats.org/officeDocument/2006/relationships/image" Target="../media/image22.png"/><Relationship Id="rId28" Type="http://schemas.openxmlformats.org/officeDocument/2006/relationships/image" Target="../media/image27.png"/><Relationship Id="rId10" Type="http://schemas.openxmlformats.org/officeDocument/2006/relationships/image" Target="../media/image9.svg"/><Relationship Id="rId19" Type="http://schemas.openxmlformats.org/officeDocument/2006/relationships/image" Target="../media/image18.png"/><Relationship Id="rId4" Type="http://schemas.openxmlformats.org/officeDocument/2006/relationships/image" Target="../media/image4.png"/><Relationship Id="rId9" Type="http://schemas.openxmlformats.org/officeDocument/2006/relationships/image" Target="../media/image8.png"/><Relationship Id="rId14" Type="http://schemas.openxmlformats.org/officeDocument/2006/relationships/image" Target="../media/image13.png"/><Relationship Id="rId22" Type="http://schemas.openxmlformats.org/officeDocument/2006/relationships/image" Target="../media/image21.png"/><Relationship Id="rId27" Type="http://schemas.openxmlformats.org/officeDocument/2006/relationships/image" Target="../media/image26.svg"/></Relationships>
</file>

<file path=xl/drawings/_rels/drawing2.xml.rels><?xml version="1.0" encoding="UTF-8" standalone="yes"?>
<Relationships xmlns="http://schemas.openxmlformats.org/package/2006/relationships"><Relationship Id="rId8" Type="http://schemas.openxmlformats.org/officeDocument/2006/relationships/image" Target="../media/image36.png"/><Relationship Id="rId13" Type="http://schemas.openxmlformats.org/officeDocument/2006/relationships/image" Target="../media/image41.png"/><Relationship Id="rId18" Type="http://schemas.openxmlformats.org/officeDocument/2006/relationships/image" Target="../media/image46.jpeg"/><Relationship Id="rId3" Type="http://schemas.openxmlformats.org/officeDocument/2006/relationships/image" Target="../media/image31.svg"/><Relationship Id="rId7" Type="http://schemas.openxmlformats.org/officeDocument/2006/relationships/image" Target="../media/image35.svg"/><Relationship Id="rId12" Type="http://schemas.openxmlformats.org/officeDocument/2006/relationships/image" Target="../media/image40.png"/><Relationship Id="rId17" Type="http://schemas.openxmlformats.org/officeDocument/2006/relationships/image" Target="../media/image45.jpeg"/><Relationship Id="rId2" Type="http://schemas.openxmlformats.org/officeDocument/2006/relationships/image" Target="../media/image30.png"/><Relationship Id="rId16" Type="http://schemas.openxmlformats.org/officeDocument/2006/relationships/image" Target="../media/image44.png"/><Relationship Id="rId1" Type="http://schemas.openxmlformats.org/officeDocument/2006/relationships/image" Target="../media/image29.png"/><Relationship Id="rId6" Type="http://schemas.openxmlformats.org/officeDocument/2006/relationships/image" Target="../media/image34.png"/><Relationship Id="rId11" Type="http://schemas.openxmlformats.org/officeDocument/2006/relationships/image" Target="../media/image39.svg"/><Relationship Id="rId5" Type="http://schemas.openxmlformats.org/officeDocument/2006/relationships/image" Target="../media/image33.svg"/><Relationship Id="rId15" Type="http://schemas.openxmlformats.org/officeDocument/2006/relationships/image" Target="../media/image43.png"/><Relationship Id="rId10" Type="http://schemas.openxmlformats.org/officeDocument/2006/relationships/image" Target="../media/image38.png"/><Relationship Id="rId19" Type="http://schemas.openxmlformats.org/officeDocument/2006/relationships/image" Target="../media/image47.png"/><Relationship Id="rId4" Type="http://schemas.openxmlformats.org/officeDocument/2006/relationships/image" Target="../media/image32.png"/><Relationship Id="rId9" Type="http://schemas.openxmlformats.org/officeDocument/2006/relationships/image" Target="../media/image37.svg"/><Relationship Id="rId14" Type="http://schemas.openxmlformats.org/officeDocument/2006/relationships/image" Target="../media/image4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8.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369</xdr:row>
      <xdr:rowOff>83342</xdr:rowOff>
    </xdr:from>
    <xdr:to>
      <xdr:col>17</xdr:col>
      <xdr:colOff>20825</xdr:colOff>
      <xdr:row>415</xdr:row>
      <xdr:rowOff>41887</xdr:rowOff>
    </xdr:to>
    <xdr:pic>
      <xdr:nvPicPr>
        <xdr:cNvPr id="95" name="Image 94">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1"/>
        <a:stretch>
          <a:fillRect/>
        </a:stretch>
      </xdr:blipFill>
      <xdr:spPr>
        <a:xfrm>
          <a:off x="6858000" y="70377842"/>
          <a:ext cx="6116825" cy="872154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xdr:col>
      <xdr:colOff>404812</xdr:colOff>
      <xdr:row>45</xdr:row>
      <xdr:rowOff>187015</xdr:rowOff>
    </xdr:from>
    <xdr:to>
      <xdr:col>12</xdr:col>
      <xdr:colOff>404812</xdr:colOff>
      <xdr:row>91</xdr:row>
      <xdr:rowOff>100726</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452812" y="8759515"/>
          <a:ext cx="6096000" cy="867671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6</xdr:col>
      <xdr:colOff>698500</xdr:colOff>
      <xdr:row>279</xdr:row>
      <xdr:rowOff>31749</xdr:rowOff>
    </xdr:from>
    <xdr:to>
      <xdr:col>19</xdr:col>
      <xdr:colOff>224500</xdr:colOff>
      <xdr:row>350</xdr:row>
      <xdr:rowOff>120116</xdr:rowOff>
    </xdr:to>
    <xdr:pic>
      <xdr:nvPicPr>
        <xdr:cNvPr id="56" name="Image 55">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5270500" y="53181249"/>
          <a:ext cx="9432000" cy="13613867"/>
        </a:xfrm>
        <a:prstGeom prst="rect">
          <a:avLst/>
        </a:prstGeom>
        <a:noFill/>
        <a:ln>
          <a:solidFill>
            <a:schemeClr val="bg1">
              <a:lumMod val="75000"/>
            </a:schemeClr>
          </a:solidFill>
        </a:ln>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528858</xdr:colOff>
      <xdr:row>2</xdr:row>
      <xdr:rowOff>80274</xdr:rowOff>
    </xdr:from>
    <xdr:to>
      <xdr:col>23</xdr:col>
      <xdr:colOff>595313</xdr:colOff>
      <xdr:row>13</xdr:row>
      <xdr:rowOff>47623</xdr:rowOff>
    </xdr:to>
    <xdr:grpSp>
      <xdr:nvGrpSpPr>
        <xdr:cNvPr id="27" name="Groupe 26">
          <a:extLst>
            <a:ext uri="{FF2B5EF4-FFF2-40B4-BE49-F238E27FC236}">
              <a16:creationId xmlns:a16="http://schemas.microsoft.com/office/drawing/2014/main" id="{00000000-0008-0000-0000-00001B000000}"/>
            </a:ext>
          </a:extLst>
        </xdr:cNvPr>
        <xdr:cNvGrpSpPr>
          <a:grpSpLocks noChangeAspect="1"/>
        </xdr:cNvGrpSpPr>
      </xdr:nvGrpSpPr>
      <xdr:grpSpPr>
        <a:xfrm>
          <a:off x="2052858" y="461274"/>
          <a:ext cx="16068455" cy="2062849"/>
          <a:chOff x="274863" y="204107"/>
          <a:chExt cx="8169051" cy="1048728"/>
        </a:xfrm>
      </xdr:grpSpPr>
      <xdr:grpSp>
        <xdr:nvGrpSpPr>
          <xdr:cNvPr id="9" name="Groupe 8">
            <a:extLst>
              <a:ext uri="{FF2B5EF4-FFF2-40B4-BE49-F238E27FC236}">
                <a16:creationId xmlns:a16="http://schemas.microsoft.com/office/drawing/2014/main" id="{00000000-0008-0000-0000-000009000000}"/>
              </a:ext>
            </a:extLst>
          </xdr:cNvPr>
          <xdr:cNvGrpSpPr/>
        </xdr:nvGrpSpPr>
        <xdr:grpSpPr>
          <a:xfrm>
            <a:off x="1265464" y="204107"/>
            <a:ext cx="7178450" cy="1048728"/>
            <a:chOff x="13062857" y="1660072"/>
            <a:chExt cx="7178450" cy="1048728"/>
          </a:xfrm>
        </xdr:grpSpPr>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rightnessContrast bright="20000"/>
                      </a14:imgEffect>
                    </a14:imgLayer>
                  </a14:imgProps>
                </a:ext>
                <a:ext uri="{28A0092B-C50C-407E-A947-70E740481C1C}">
                  <a14:useLocalDpi xmlns:a14="http://schemas.microsoft.com/office/drawing/2010/main"/>
                </a:ext>
              </a:extLst>
            </a:blip>
            <a:stretch>
              <a:fillRect/>
            </a:stretch>
          </xdr:blipFill>
          <xdr:spPr>
            <a:xfrm>
              <a:off x="13062857" y="1660072"/>
              <a:ext cx="7178450" cy="1047750"/>
            </a:xfrm>
            <a:prstGeom prst="rect">
              <a:avLst/>
            </a:prstGeom>
          </xdr:spPr>
        </xdr:pic>
        <xdr:sp macro="" textlink="">
          <xdr:nvSpPr>
            <xdr:cNvPr id="4" name="Zone de texte 4">
              <a:extLst>
                <a:ext uri="{FF2B5EF4-FFF2-40B4-BE49-F238E27FC236}">
                  <a16:creationId xmlns:a16="http://schemas.microsoft.com/office/drawing/2014/main" id="{00000000-0008-0000-0000-000004000000}"/>
                </a:ext>
              </a:extLst>
            </xdr:cNvPr>
            <xdr:cNvSpPr txBox="1">
              <a:spLocks noChangeArrowheads="1"/>
            </xdr:cNvSpPr>
          </xdr:nvSpPr>
          <xdr:spPr bwMode="auto">
            <a:xfrm flipH="1">
              <a:off x="13228309" y="1884570"/>
              <a:ext cx="6886212" cy="824230"/>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Bef>
                  <a:spcPts val="600"/>
                </a:spcBef>
                <a:spcAft>
                  <a:spcPts val="600"/>
                </a:spcAft>
              </a:pPr>
              <a:r>
                <a:rPr lang="fr-FR" sz="4800" kern="1200" spc="-100">
                  <a:solidFill>
                    <a:srgbClr val="FFFFFF"/>
                  </a:solidFill>
                  <a:effectLst/>
                  <a:latin typeface="AR DARLING" panose="02000000000000000000" pitchFamily="2" charset="0"/>
                  <a:ea typeface="Calibri" panose="020F0502020204030204" pitchFamily="34" charset="0"/>
                </a:rPr>
                <a:t>COMMENT</a:t>
              </a:r>
              <a:r>
                <a:rPr lang="fr-FR" sz="4800" kern="1200" spc="-100" baseline="0">
                  <a:solidFill>
                    <a:srgbClr val="FFFFFF"/>
                  </a:solidFill>
                  <a:effectLst/>
                  <a:latin typeface="AR DARLING" panose="02000000000000000000" pitchFamily="2" charset="0"/>
                  <a:ea typeface="Calibri" panose="020F0502020204030204" pitchFamily="34" charset="0"/>
                </a:rPr>
                <a:t> UTILISER CE FORMULAIRE ?</a:t>
              </a:r>
              <a:endParaRPr lang="fr-FR" sz="2800">
                <a:effectLst/>
                <a:latin typeface="Times New Roman" panose="02020603050405020304" pitchFamily="18" charset="0"/>
                <a:ea typeface="Times New Roman" panose="02020603050405020304" pitchFamily="18" charset="0"/>
              </a:endParaRPr>
            </a:p>
          </xdr:txBody>
        </xdr:sp>
      </xdr:grpSp>
      <xdr:pic>
        <xdr:nvPicPr>
          <xdr:cNvPr id="11" name="Graphique 10" descr="Outils">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274863" y="272142"/>
            <a:ext cx="816430" cy="816430"/>
          </a:xfrm>
          <a:prstGeom prst="rect">
            <a:avLst/>
          </a:prstGeom>
        </xdr:spPr>
      </xdr:pic>
    </xdr:grpSp>
    <xdr:clientData/>
  </xdr:twoCellAnchor>
  <xdr:twoCellAnchor>
    <xdr:from>
      <xdr:col>4</xdr:col>
      <xdr:colOff>196848</xdr:colOff>
      <xdr:row>17</xdr:row>
      <xdr:rowOff>54429</xdr:rowOff>
    </xdr:from>
    <xdr:to>
      <xdr:col>18</xdr:col>
      <xdr:colOff>730250</xdr:colOff>
      <xdr:row>21</xdr:row>
      <xdr:rowOff>40822</xdr:rowOff>
    </xdr:to>
    <xdr:sp macro="" textlink="">
      <xdr:nvSpPr>
        <xdr:cNvPr id="13" name="ZoneTexte 12">
          <a:extLst>
            <a:ext uri="{FF2B5EF4-FFF2-40B4-BE49-F238E27FC236}">
              <a16:creationId xmlns:a16="http://schemas.microsoft.com/office/drawing/2014/main" id="{00000000-0008-0000-0000-00000D000000}"/>
            </a:ext>
          </a:extLst>
        </xdr:cNvPr>
        <xdr:cNvSpPr txBox="1"/>
      </xdr:nvSpPr>
      <xdr:spPr>
        <a:xfrm>
          <a:off x="3244848" y="2149929"/>
          <a:ext cx="11201402" cy="748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4000" b="0">
              <a:solidFill>
                <a:schemeClr val="accent2"/>
              </a:solidFill>
              <a:sym typeface="Wingdings" panose="05000000000000000000" pitchFamily="2" charset="2"/>
            </a:rPr>
            <a:t></a:t>
          </a:r>
          <a:r>
            <a:rPr lang="fr-FR" sz="3200" b="1">
              <a:solidFill>
                <a:schemeClr val="accent2"/>
              </a:solidFill>
              <a:sym typeface="Wingdings" panose="05000000000000000000" pitchFamily="2" charset="2"/>
            </a:rPr>
            <a:t> Cliquez sur l'onglet Formulaire en bas de la page</a:t>
          </a:r>
          <a:endParaRPr lang="fr-FR" sz="3200" b="1">
            <a:solidFill>
              <a:schemeClr val="accent2"/>
            </a:solidFill>
          </a:endParaRPr>
        </a:p>
      </xdr:txBody>
    </xdr:sp>
    <xdr:clientData/>
  </xdr:twoCellAnchor>
  <xdr:twoCellAnchor editAs="oneCell">
    <xdr:from>
      <xdr:col>5</xdr:col>
      <xdr:colOff>430890</xdr:colOff>
      <xdr:row>21</xdr:row>
      <xdr:rowOff>185056</xdr:rowOff>
    </xdr:from>
    <xdr:to>
      <xdr:col>13</xdr:col>
      <xdr:colOff>590550</xdr:colOff>
      <xdr:row>32</xdr:row>
      <xdr:rowOff>40863</xdr:rowOff>
    </xdr:to>
    <xdr:pic>
      <xdr:nvPicPr>
        <xdr:cNvPr id="14" name="Imag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a:ext>
          </a:extLst>
        </a:blip>
        <a:stretch>
          <a:fillRect/>
        </a:stretch>
      </xdr:blipFill>
      <xdr:spPr>
        <a:xfrm>
          <a:off x="4240890" y="3042556"/>
          <a:ext cx="6255660" cy="1951307"/>
        </a:xfrm>
        <a:prstGeom prst="rect">
          <a:avLst/>
        </a:prstGeom>
      </xdr:spPr>
    </xdr:pic>
    <xdr:clientData/>
  </xdr:twoCellAnchor>
  <xdr:twoCellAnchor>
    <xdr:from>
      <xdr:col>4</xdr:col>
      <xdr:colOff>169636</xdr:colOff>
      <xdr:row>36</xdr:row>
      <xdr:rowOff>8164</xdr:rowOff>
    </xdr:from>
    <xdr:to>
      <xdr:col>21</xdr:col>
      <xdr:colOff>190500</xdr:colOff>
      <xdr:row>43</xdr:row>
      <xdr:rowOff>114300</xdr:rowOff>
    </xdr:to>
    <xdr:sp macro="" textlink="">
      <xdr:nvSpPr>
        <xdr:cNvPr id="16" name="ZoneTexte 15">
          <a:extLst>
            <a:ext uri="{FF2B5EF4-FFF2-40B4-BE49-F238E27FC236}">
              <a16:creationId xmlns:a16="http://schemas.microsoft.com/office/drawing/2014/main" id="{00000000-0008-0000-0000-000010000000}"/>
            </a:ext>
          </a:extLst>
        </xdr:cNvPr>
        <xdr:cNvSpPr txBox="1"/>
      </xdr:nvSpPr>
      <xdr:spPr>
        <a:xfrm>
          <a:off x="3217636" y="5723164"/>
          <a:ext cx="12974864" cy="1439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4000" b="0">
              <a:solidFill>
                <a:schemeClr val="accent2"/>
              </a:solidFill>
              <a:sym typeface="Wingdings" panose="05000000000000000000" pitchFamily="2" charset="2"/>
            </a:rPr>
            <a:t></a:t>
          </a:r>
          <a:r>
            <a:rPr lang="fr-FR" sz="3200" b="1">
              <a:solidFill>
                <a:schemeClr val="accent2"/>
              </a:solidFill>
              <a:sym typeface="Wingdings" panose="05000000000000000000" pitchFamily="2" charset="2"/>
            </a:rPr>
            <a:t> En page 1, Saisissez</a:t>
          </a:r>
          <a:r>
            <a:rPr lang="fr-FR" sz="3200" b="1" baseline="0">
              <a:solidFill>
                <a:schemeClr val="accent2"/>
              </a:solidFill>
              <a:sym typeface="Wingdings" panose="05000000000000000000" pitchFamily="2" charset="2"/>
            </a:rPr>
            <a:t> vos coordonnées et les détails de votre événement</a:t>
          </a:r>
        </a:p>
        <a:p>
          <a:pPr>
            <a:spcBef>
              <a:spcPts val="1800"/>
            </a:spcBef>
          </a:pPr>
          <a:r>
            <a:rPr lang="fr-FR" sz="2400" b="1" baseline="0">
              <a:solidFill>
                <a:schemeClr val="accent4"/>
              </a:solidFill>
              <a:sym typeface="Wingdings" panose="05000000000000000000" pitchFamily="2" charset="2"/>
            </a:rPr>
            <a:t>        </a:t>
          </a:r>
          <a:r>
            <a:rPr lang="fr-FR" sz="2400" b="1" baseline="0">
              <a:solidFill>
                <a:schemeClr val="accent3"/>
              </a:solidFill>
              <a:sym typeface="Wingdings" panose="05000000000000000000" pitchFamily="2" charset="2"/>
            </a:rPr>
            <a:t> </a:t>
          </a:r>
          <a:r>
            <a:rPr lang="fr-FR" sz="2400" b="1" i="1" baseline="0">
              <a:solidFill>
                <a:schemeClr val="accent3"/>
              </a:solidFill>
              <a:sym typeface="Wingdings" panose="05000000000000000000" pitchFamily="2" charset="2"/>
            </a:rPr>
            <a:t>La convention se remplie alors automatiquement</a:t>
          </a:r>
        </a:p>
        <a:p>
          <a:r>
            <a:rPr lang="fr-FR" sz="2400" b="1" baseline="0">
              <a:solidFill>
                <a:schemeClr val="accent2"/>
              </a:solidFill>
              <a:sym typeface="Wingdings" panose="05000000000000000000" pitchFamily="2" charset="2"/>
            </a:rPr>
            <a:t>      </a:t>
          </a:r>
          <a:endParaRPr lang="fr-FR" sz="2400" b="1">
            <a:solidFill>
              <a:schemeClr val="accent2"/>
            </a:solidFill>
          </a:endParaRPr>
        </a:p>
      </xdr:txBody>
    </xdr:sp>
    <xdr:clientData/>
  </xdr:twoCellAnchor>
  <xdr:twoCellAnchor>
    <xdr:from>
      <xdr:col>4</xdr:col>
      <xdr:colOff>158750</xdr:colOff>
      <xdr:row>95</xdr:row>
      <xdr:rowOff>76200</xdr:rowOff>
    </xdr:from>
    <xdr:to>
      <xdr:col>24</xdr:col>
      <xdr:colOff>254000</xdr:colOff>
      <xdr:row>106</xdr:row>
      <xdr:rowOff>76200</xdr:rowOff>
    </xdr:to>
    <xdr:sp macro="" textlink="">
      <xdr:nvSpPr>
        <xdr:cNvPr id="26" name="ZoneTexte 25">
          <a:extLst>
            <a:ext uri="{FF2B5EF4-FFF2-40B4-BE49-F238E27FC236}">
              <a16:creationId xmlns:a16="http://schemas.microsoft.com/office/drawing/2014/main" id="{00000000-0008-0000-0000-00001A000000}"/>
            </a:ext>
          </a:extLst>
        </xdr:cNvPr>
        <xdr:cNvSpPr txBox="1"/>
      </xdr:nvSpPr>
      <xdr:spPr>
        <a:xfrm>
          <a:off x="3206750" y="17030700"/>
          <a:ext cx="15335250" cy="2095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0">
              <a:solidFill>
                <a:schemeClr val="accent2"/>
              </a:solidFill>
              <a:sym typeface="Wingdings" panose="05000000000000000000" pitchFamily="2" charset="2"/>
            </a:rPr>
            <a:t></a:t>
          </a:r>
          <a:r>
            <a:rPr lang="fr-FR" sz="2800" b="1">
              <a:solidFill>
                <a:schemeClr val="accent2"/>
              </a:solidFill>
              <a:sym typeface="Wingdings" panose="05000000000000000000" pitchFamily="2" charset="2"/>
            </a:rPr>
            <a:t> </a:t>
          </a:r>
          <a:r>
            <a:rPr lang="fr-FR" sz="3200" b="1">
              <a:solidFill>
                <a:schemeClr val="accent2"/>
              </a:solidFill>
              <a:sym typeface="Wingdings" panose="05000000000000000000" pitchFamily="2" charset="2"/>
            </a:rPr>
            <a:t>En page 2, saisissez les caractéristiques de votre événement (nombre de participants, </a:t>
          </a:r>
        </a:p>
        <a:p>
          <a:r>
            <a:rPr lang="fr-FR" sz="3200" b="1">
              <a:solidFill>
                <a:schemeClr val="accent2"/>
              </a:solidFill>
              <a:sym typeface="Wingdings" panose="05000000000000000000" pitchFamily="2" charset="2"/>
            </a:rPr>
            <a:t>     déchets, restauration, etc.)</a:t>
          </a:r>
        </a:p>
        <a:p>
          <a:pPr marL="0" marR="0" lvl="0" indent="0" defTabSz="914400" eaLnBrk="1" fontAlgn="auto" latinLnBrk="0" hangingPunct="1">
            <a:lnSpc>
              <a:spcPct val="100000"/>
            </a:lnSpc>
            <a:spcBef>
              <a:spcPts val="1800"/>
            </a:spcBef>
            <a:spcAft>
              <a:spcPts val="0"/>
            </a:spcAft>
            <a:buClrTx/>
            <a:buSzTx/>
            <a:buFontTx/>
            <a:buNone/>
            <a:tabLst/>
            <a:defRPr/>
          </a:pPr>
          <a:r>
            <a:rPr lang="fr-FR" sz="2400" b="1" baseline="0">
              <a:solidFill>
                <a:schemeClr val="dk1"/>
              </a:solidFill>
              <a:effectLst/>
              <a:latin typeface="+mn-lt"/>
              <a:ea typeface="+mn-ea"/>
              <a:cs typeface="+mn-cs"/>
            </a:rPr>
            <a:t>	  </a:t>
          </a:r>
          <a:r>
            <a:rPr lang="fr-FR" sz="2400" b="1" baseline="0">
              <a:solidFill>
                <a:schemeClr val="tx1">
                  <a:lumMod val="50000"/>
                  <a:lumOff val="50000"/>
                </a:schemeClr>
              </a:solidFill>
              <a:effectLst/>
              <a:latin typeface="+mn-lt"/>
              <a:ea typeface="+mn-ea"/>
              <a:cs typeface="+mn-cs"/>
            </a:rPr>
            <a:t>Aidez vous du bilan des éditions précédentes</a:t>
          </a:r>
          <a:endParaRPr lang="fr-FR" sz="2400">
            <a:solidFill>
              <a:schemeClr val="tx1">
                <a:lumMod val="50000"/>
                <a:lumOff val="50000"/>
              </a:schemeClr>
            </a:solidFill>
            <a:effectLst/>
          </a:endParaRPr>
        </a:p>
        <a:p>
          <a:endParaRPr lang="fr-FR" sz="2800" b="1">
            <a:solidFill>
              <a:schemeClr val="accent2"/>
            </a:solidFill>
          </a:endParaRPr>
        </a:p>
      </xdr:txBody>
    </xdr:sp>
    <xdr:clientData/>
  </xdr:twoCellAnchor>
  <xdr:twoCellAnchor editAs="oneCell">
    <xdr:from>
      <xdr:col>4</xdr:col>
      <xdr:colOff>742950</xdr:colOff>
      <xdr:row>101</xdr:row>
      <xdr:rowOff>76200</xdr:rowOff>
    </xdr:from>
    <xdr:to>
      <xdr:col>5</xdr:col>
      <xdr:colOff>514350</xdr:colOff>
      <xdr:row>104</xdr:row>
      <xdr:rowOff>38100</xdr:rowOff>
    </xdr:to>
    <xdr:pic>
      <xdr:nvPicPr>
        <xdr:cNvPr id="29" name="Graphique 28" descr="Ampoule">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 uri="{96DAC541-7B7A-43D3-8B79-37D633B846F1}">
              <asvg:svgBlip xmlns:asvg="http://schemas.microsoft.com/office/drawing/2016/SVG/main" r:embed="rId10"/>
            </a:ext>
          </a:extLst>
        </a:blip>
        <a:stretch>
          <a:fillRect/>
        </a:stretch>
      </xdr:blipFill>
      <xdr:spPr>
        <a:xfrm>
          <a:off x="3790950" y="18173700"/>
          <a:ext cx="533400" cy="533400"/>
        </a:xfrm>
        <a:prstGeom prst="rect">
          <a:avLst/>
        </a:prstGeom>
      </xdr:spPr>
    </xdr:pic>
    <xdr:clientData/>
  </xdr:twoCellAnchor>
  <xdr:twoCellAnchor editAs="oneCell">
    <xdr:from>
      <xdr:col>7</xdr:col>
      <xdr:colOff>95250</xdr:colOff>
      <xdr:row>107</xdr:row>
      <xdr:rowOff>41275</xdr:rowOff>
    </xdr:from>
    <xdr:to>
      <xdr:col>19</xdr:col>
      <xdr:colOff>349249</xdr:colOff>
      <xdr:row>178</xdr:row>
      <xdr:rowOff>7300</xdr:rowOff>
    </xdr:to>
    <xdr:pic>
      <xdr:nvPicPr>
        <xdr:cNvPr id="31" name="Image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a:ext>
          </a:extLst>
        </a:blip>
        <a:srcRect/>
        <a:stretch>
          <a:fillRect/>
        </a:stretch>
      </xdr:blipFill>
      <xdr:spPr bwMode="auto">
        <a:xfrm>
          <a:off x="5429250" y="19281775"/>
          <a:ext cx="9397999" cy="13491525"/>
        </a:xfrm>
        <a:prstGeom prst="rect">
          <a:avLst/>
        </a:prstGeom>
        <a:noFill/>
        <a:ln>
          <a:solidFill>
            <a:schemeClr val="bg1">
              <a:lumMod val="85000"/>
            </a:schemeClr>
          </a:solidFill>
        </a:ln>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685800</xdr:colOff>
      <xdr:row>124</xdr:row>
      <xdr:rowOff>0</xdr:rowOff>
    </xdr:from>
    <xdr:to>
      <xdr:col>18</xdr:col>
      <xdr:colOff>603250</xdr:colOff>
      <xdr:row>133</xdr:row>
      <xdr:rowOff>0</xdr:rowOff>
    </xdr:to>
    <xdr:sp macro="" textlink="">
      <xdr:nvSpPr>
        <xdr:cNvPr id="32" name="Ellipse 31">
          <a:extLst>
            <a:ext uri="{FF2B5EF4-FFF2-40B4-BE49-F238E27FC236}">
              <a16:creationId xmlns:a16="http://schemas.microsoft.com/office/drawing/2014/main" id="{00000000-0008-0000-0000-000020000000}"/>
            </a:ext>
          </a:extLst>
        </xdr:cNvPr>
        <xdr:cNvSpPr/>
      </xdr:nvSpPr>
      <xdr:spPr>
        <a:xfrm>
          <a:off x="6019800" y="22479000"/>
          <a:ext cx="8299450" cy="1714500"/>
        </a:xfrm>
        <a:prstGeom prst="ellipse">
          <a:avLst/>
        </a:prstGeom>
        <a:noFill/>
        <a:ln w="571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660400</xdr:colOff>
      <xdr:row>118</xdr:row>
      <xdr:rowOff>95250</xdr:rowOff>
    </xdr:from>
    <xdr:to>
      <xdr:col>8</xdr:col>
      <xdr:colOff>717550</xdr:colOff>
      <xdr:row>121</xdr:row>
      <xdr:rowOff>38100</xdr:rowOff>
    </xdr:to>
    <xdr:sp macro="" textlink="">
      <xdr:nvSpPr>
        <xdr:cNvPr id="33" name="Ellipse 32">
          <a:extLst>
            <a:ext uri="{FF2B5EF4-FFF2-40B4-BE49-F238E27FC236}">
              <a16:creationId xmlns:a16="http://schemas.microsoft.com/office/drawing/2014/main" id="{00000000-0008-0000-0000-000021000000}"/>
            </a:ext>
          </a:extLst>
        </xdr:cNvPr>
        <xdr:cNvSpPr/>
      </xdr:nvSpPr>
      <xdr:spPr>
        <a:xfrm>
          <a:off x="5994400" y="21431250"/>
          <a:ext cx="819150" cy="514350"/>
        </a:xfrm>
        <a:prstGeom prst="ellipse">
          <a:avLst/>
        </a:prstGeom>
        <a:noFill/>
        <a:ln w="571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704850</xdr:colOff>
      <xdr:row>142</xdr:row>
      <xdr:rowOff>82550</xdr:rowOff>
    </xdr:from>
    <xdr:to>
      <xdr:col>9</xdr:col>
      <xdr:colOff>0</xdr:colOff>
      <xdr:row>145</xdr:row>
      <xdr:rowOff>25400</xdr:rowOff>
    </xdr:to>
    <xdr:sp macro="" textlink="">
      <xdr:nvSpPr>
        <xdr:cNvPr id="34" name="Ellipse 33">
          <a:extLst>
            <a:ext uri="{FF2B5EF4-FFF2-40B4-BE49-F238E27FC236}">
              <a16:creationId xmlns:a16="http://schemas.microsoft.com/office/drawing/2014/main" id="{00000000-0008-0000-0000-000022000000}"/>
            </a:ext>
          </a:extLst>
        </xdr:cNvPr>
        <xdr:cNvSpPr/>
      </xdr:nvSpPr>
      <xdr:spPr>
        <a:xfrm>
          <a:off x="6038850" y="25990550"/>
          <a:ext cx="819150" cy="514350"/>
        </a:xfrm>
        <a:prstGeom prst="ellipse">
          <a:avLst/>
        </a:prstGeom>
        <a:noFill/>
        <a:ln w="3810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552450</xdr:colOff>
      <xdr:row>119</xdr:row>
      <xdr:rowOff>161925</xdr:rowOff>
    </xdr:from>
    <xdr:to>
      <xdr:col>7</xdr:col>
      <xdr:colOff>660400</xdr:colOff>
      <xdr:row>119</xdr:row>
      <xdr:rowOff>171450</xdr:rowOff>
    </xdr:to>
    <xdr:cxnSp macro="">
      <xdr:nvCxnSpPr>
        <xdr:cNvPr id="36" name="Connecteur droit 35">
          <a:extLst>
            <a:ext uri="{FF2B5EF4-FFF2-40B4-BE49-F238E27FC236}">
              <a16:creationId xmlns:a16="http://schemas.microsoft.com/office/drawing/2014/main" id="{00000000-0008-0000-0000-000024000000}"/>
            </a:ext>
          </a:extLst>
        </xdr:cNvPr>
        <xdr:cNvCxnSpPr>
          <a:endCxn id="33" idx="2"/>
        </xdr:cNvCxnSpPr>
      </xdr:nvCxnSpPr>
      <xdr:spPr>
        <a:xfrm flipV="1">
          <a:off x="5124450" y="21688425"/>
          <a:ext cx="869950" cy="9525"/>
        </a:xfrm>
        <a:prstGeom prst="line">
          <a:avLst/>
        </a:prstGeom>
        <a:ln w="57150">
          <a:solidFill>
            <a:schemeClr val="accent5"/>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117</xdr:row>
      <xdr:rowOff>146050</xdr:rowOff>
    </xdr:from>
    <xdr:to>
      <xdr:col>6</xdr:col>
      <xdr:colOff>266700</xdr:colOff>
      <xdr:row>129</xdr:row>
      <xdr:rowOff>25400</xdr:rowOff>
    </xdr:to>
    <xdr:sp macro="" textlink="">
      <xdr:nvSpPr>
        <xdr:cNvPr id="38" name="ZoneTexte 37">
          <a:extLst>
            <a:ext uri="{FF2B5EF4-FFF2-40B4-BE49-F238E27FC236}">
              <a16:creationId xmlns:a16="http://schemas.microsoft.com/office/drawing/2014/main" id="{00000000-0008-0000-0000-000026000000}"/>
            </a:ext>
          </a:extLst>
        </xdr:cNvPr>
        <xdr:cNvSpPr txBox="1"/>
      </xdr:nvSpPr>
      <xdr:spPr>
        <a:xfrm>
          <a:off x="781050" y="21291550"/>
          <a:ext cx="4057650" cy="21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2600" b="1">
              <a:solidFill>
                <a:schemeClr val="accent5"/>
              </a:solidFill>
            </a:rPr>
            <a:t>Nombre de participants</a:t>
          </a:r>
          <a:r>
            <a:rPr lang="fr-FR" sz="2600" b="1" baseline="0">
              <a:solidFill>
                <a:schemeClr val="accent5"/>
              </a:solidFill>
            </a:rPr>
            <a:t> attendus au total</a:t>
          </a:r>
        </a:p>
        <a:p>
          <a:pPr algn="r">
            <a:spcBef>
              <a:spcPts val="600"/>
            </a:spcBef>
          </a:pPr>
          <a:r>
            <a:rPr lang="fr-FR" sz="2400" i="1" baseline="0">
              <a:solidFill>
                <a:schemeClr val="bg1">
                  <a:lumMod val="75000"/>
                </a:schemeClr>
              </a:solidFill>
            </a:rPr>
            <a:t>/!\ Pensez à compter les exposants et les équipes bénévoles</a:t>
          </a:r>
          <a:endParaRPr lang="fr-FR" sz="2400" i="1">
            <a:solidFill>
              <a:schemeClr val="bg1">
                <a:lumMod val="75000"/>
              </a:schemeClr>
            </a:solidFill>
          </a:endParaRPr>
        </a:p>
      </xdr:txBody>
    </xdr:sp>
    <xdr:clientData/>
  </xdr:twoCellAnchor>
  <xdr:twoCellAnchor>
    <xdr:from>
      <xdr:col>17</xdr:col>
      <xdr:colOff>628650</xdr:colOff>
      <xdr:row>121</xdr:row>
      <xdr:rowOff>133350</xdr:rowOff>
    </xdr:from>
    <xdr:to>
      <xdr:col>19</xdr:col>
      <xdr:colOff>723900</xdr:colOff>
      <xdr:row>125</xdr:row>
      <xdr:rowOff>171450</xdr:rowOff>
    </xdr:to>
    <xdr:cxnSp macro="">
      <xdr:nvCxnSpPr>
        <xdr:cNvPr id="39" name="Connecteur droit 38">
          <a:extLst>
            <a:ext uri="{FF2B5EF4-FFF2-40B4-BE49-F238E27FC236}">
              <a16:creationId xmlns:a16="http://schemas.microsoft.com/office/drawing/2014/main" id="{00000000-0008-0000-0000-000027000000}"/>
            </a:ext>
          </a:extLst>
        </xdr:cNvPr>
        <xdr:cNvCxnSpPr/>
      </xdr:nvCxnSpPr>
      <xdr:spPr>
        <a:xfrm flipH="1">
          <a:off x="13582650" y="22040850"/>
          <a:ext cx="1619250" cy="800100"/>
        </a:xfrm>
        <a:prstGeom prst="line">
          <a:avLst/>
        </a:prstGeom>
        <a:ln w="57150">
          <a:solidFill>
            <a:schemeClr val="accent5"/>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133350</xdr:colOff>
      <xdr:row>118</xdr:row>
      <xdr:rowOff>6350</xdr:rowOff>
    </xdr:from>
    <xdr:to>
      <xdr:col>29</xdr:col>
      <xdr:colOff>203200</xdr:colOff>
      <xdr:row>129</xdr:row>
      <xdr:rowOff>76200</xdr:rowOff>
    </xdr:to>
    <xdr:sp macro="" textlink="">
      <xdr:nvSpPr>
        <xdr:cNvPr id="41" name="ZoneTexte 40">
          <a:extLst>
            <a:ext uri="{FF2B5EF4-FFF2-40B4-BE49-F238E27FC236}">
              <a16:creationId xmlns:a16="http://schemas.microsoft.com/office/drawing/2014/main" id="{00000000-0008-0000-0000-000029000000}"/>
            </a:ext>
          </a:extLst>
        </xdr:cNvPr>
        <xdr:cNvSpPr txBox="1"/>
      </xdr:nvSpPr>
      <xdr:spPr>
        <a:xfrm>
          <a:off x="15373350" y="21342350"/>
          <a:ext cx="6927850" cy="21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600" b="1">
              <a:solidFill>
                <a:schemeClr val="accent5"/>
              </a:solidFill>
            </a:rPr>
            <a:t>Cochez les déchets que vous avez l'habitude</a:t>
          </a:r>
          <a:r>
            <a:rPr lang="fr-FR" sz="2600" b="1" baseline="0">
              <a:solidFill>
                <a:schemeClr val="accent5"/>
              </a:solidFill>
            </a:rPr>
            <a:t> d'avoir ou que vous pensez avoir sur l'événement</a:t>
          </a:r>
        </a:p>
        <a:p>
          <a:pPr algn="l">
            <a:spcBef>
              <a:spcPts val="1200"/>
            </a:spcBef>
          </a:pPr>
          <a:r>
            <a:rPr lang="fr-FR" sz="2400" i="1" baseline="0">
              <a:solidFill>
                <a:schemeClr val="bg1">
                  <a:lumMod val="75000"/>
                </a:schemeClr>
              </a:solidFill>
            </a:rPr>
            <a:t>OMR = Ordures Ménagères = Déchets non-valorisables</a:t>
          </a:r>
          <a:endParaRPr lang="fr-FR" sz="2400" i="1">
            <a:solidFill>
              <a:schemeClr val="bg1">
                <a:lumMod val="75000"/>
              </a:schemeClr>
            </a:solidFill>
          </a:endParaRPr>
        </a:p>
      </xdr:txBody>
    </xdr:sp>
    <xdr:clientData/>
  </xdr:twoCellAnchor>
  <xdr:twoCellAnchor>
    <xdr:from>
      <xdr:col>6</xdr:col>
      <xdr:colOff>381000</xdr:colOff>
      <xdr:row>135</xdr:row>
      <xdr:rowOff>155575</xdr:rowOff>
    </xdr:from>
    <xdr:to>
      <xdr:col>10</xdr:col>
      <xdr:colOff>82550</xdr:colOff>
      <xdr:row>135</xdr:row>
      <xdr:rowOff>158750</xdr:rowOff>
    </xdr:to>
    <xdr:cxnSp macro="">
      <xdr:nvCxnSpPr>
        <xdr:cNvPr id="42" name="Connecteur droit 41">
          <a:extLst>
            <a:ext uri="{FF2B5EF4-FFF2-40B4-BE49-F238E27FC236}">
              <a16:creationId xmlns:a16="http://schemas.microsoft.com/office/drawing/2014/main" id="{00000000-0008-0000-0000-00002A000000}"/>
            </a:ext>
          </a:extLst>
        </xdr:cNvPr>
        <xdr:cNvCxnSpPr/>
      </xdr:nvCxnSpPr>
      <xdr:spPr>
        <a:xfrm flipV="1">
          <a:off x="4953000" y="24730075"/>
          <a:ext cx="2749550" cy="3175"/>
        </a:xfrm>
        <a:prstGeom prst="line">
          <a:avLst/>
        </a:prstGeom>
        <a:ln w="57150">
          <a:solidFill>
            <a:schemeClr val="accent5"/>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131</xdr:row>
      <xdr:rowOff>133350</xdr:rowOff>
    </xdr:from>
    <xdr:to>
      <xdr:col>6</xdr:col>
      <xdr:colOff>266700</xdr:colOff>
      <xdr:row>143</xdr:row>
      <xdr:rowOff>12700</xdr:rowOff>
    </xdr:to>
    <xdr:sp macro="" textlink="">
      <xdr:nvSpPr>
        <xdr:cNvPr id="44" name="ZoneTexte 43">
          <a:extLst>
            <a:ext uri="{FF2B5EF4-FFF2-40B4-BE49-F238E27FC236}">
              <a16:creationId xmlns:a16="http://schemas.microsoft.com/office/drawing/2014/main" id="{00000000-0008-0000-0000-00002C000000}"/>
            </a:ext>
          </a:extLst>
        </xdr:cNvPr>
        <xdr:cNvSpPr txBox="1"/>
      </xdr:nvSpPr>
      <xdr:spPr>
        <a:xfrm>
          <a:off x="838200" y="23945850"/>
          <a:ext cx="4000500" cy="21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2400" b="1">
              <a:solidFill>
                <a:schemeClr val="accent5"/>
              </a:solidFill>
            </a:rPr>
            <a:t>Si</a:t>
          </a:r>
          <a:r>
            <a:rPr lang="fr-FR" sz="2400" b="1" baseline="0">
              <a:solidFill>
                <a:schemeClr val="accent5"/>
              </a:solidFill>
            </a:rPr>
            <a:t> vous proposez de la restauration ou une buvette </a:t>
          </a:r>
        </a:p>
        <a:p>
          <a:pPr algn="r">
            <a:spcBef>
              <a:spcPts val="1200"/>
            </a:spcBef>
          </a:pPr>
          <a:r>
            <a:rPr lang="fr-FR" sz="2400" b="1" i="1" baseline="0">
              <a:solidFill>
                <a:schemeClr val="accent3"/>
              </a:solidFill>
              <a:sym typeface="Wingdings" panose="05000000000000000000" pitchFamily="2" charset="2"/>
            </a:rPr>
            <a:t> Cochez OUI et passez à la case suivante</a:t>
          </a:r>
          <a:endParaRPr lang="fr-FR" sz="2400" i="1">
            <a:solidFill>
              <a:schemeClr val="accent3"/>
            </a:solidFill>
          </a:endParaRPr>
        </a:p>
      </xdr:txBody>
    </xdr:sp>
    <xdr:clientData/>
  </xdr:twoCellAnchor>
  <xdr:twoCellAnchor>
    <xdr:from>
      <xdr:col>17</xdr:col>
      <xdr:colOff>482600</xdr:colOff>
      <xdr:row>135</xdr:row>
      <xdr:rowOff>171450</xdr:rowOff>
    </xdr:from>
    <xdr:to>
      <xdr:col>20</xdr:col>
      <xdr:colOff>152400</xdr:colOff>
      <xdr:row>135</xdr:row>
      <xdr:rowOff>174626</xdr:rowOff>
    </xdr:to>
    <xdr:cxnSp macro="">
      <xdr:nvCxnSpPr>
        <xdr:cNvPr id="48" name="Connecteur droit 47">
          <a:extLst>
            <a:ext uri="{FF2B5EF4-FFF2-40B4-BE49-F238E27FC236}">
              <a16:creationId xmlns:a16="http://schemas.microsoft.com/office/drawing/2014/main" id="{00000000-0008-0000-0000-000030000000}"/>
            </a:ext>
          </a:extLst>
        </xdr:cNvPr>
        <xdr:cNvCxnSpPr/>
      </xdr:nvCxnSpPr>
      <xdr:spPr>
        <a:xfrm flipH="1">
          <a:off x="13436600" y="24745950"/>
          <a:ext cx="1955800" cy="3176"/>
        </a:xfrm>
        <a:prstGeom prst="line">
          <a:avLst/>
        </a:prstGeom>
        <a:ln w="57150">
          <a:solidFill>
            <a:schemeClr val="accent5"/>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285750</xdr:colOff>
      <xdr:row>133</xdr:row>
      <xdr:rowOff>0</xdr:rowOff>
    </xdr:from>
    <xdr:to>
      <xdr:col>29</xdr:col>
      <xdr:colOff>133350</xdr:colOff>
      <xdr:row>144</xdr:row>
      <xdr:rowOff>69850</xdr:rowOff>
    </xdr:to>
    <xdr:sp macro="" textlink="">
      <xdr:nvSpPr>
        <xdr:cNvPr id="51" name="ZoneTexte 50">
          <a:extLst>
            <a:ext uri="{FF2B5EF4-FFF2-40B4-BE49-F238E27FC236}">
              <a16:creationId xmlns:a16="http://schemas.microsoft.com/office/drawing/2014/main" id="{00000000-0008-0000-0000-000033000000}"/>
            </a:ext>
          </a:extLst>
        </xdr:cNvPr>
        <xdr:cNvSpPr txBox="1"/>
      </xdr:nvSpPr>
      <xdr:spPr>
        <a:xfrm>
          <a:off x="15525750" y="24193500"/>
          <a:ext cx="6705600" cy="21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400" b="1">
              <a:solidFill>
                <a:schemeClr val="bg1">
                  <a:lumMod val="50000"/>
                </a:schemeClr>
              </a:solidFill>
            </a:rPr>
            <a:t>Si</a:t>
          </a:r>
          <a:r>
            <a:rPr lang="fr-FR" sz="2400" b="1" baseline="0">
              <a:solidFill>
                <a:schemeClr val="bg1">
                  <a:lumMod val="50000"/>
                </a:schemeClr>
              </a:solidFill>
            </a:rPr>
            <a:t> vous n'avez ni restauration, ni buvette</a:t>
          </a:r>
        </a:p>
        <a:p>
          <a:pPr algn="l">
            <a:spcBef>
              <a:spcPts val="1200"/>
            </a:spcBef>
          </a:pPr>
          <a:r>
            <a:rPr lang="fr-FR" sz="2400" b="1" i="1" baseline="0">
              <a:solidFill>
                <a:srgbClr val="FF5050"/>
              </a:solidFill>
              <a:sym typeface="Wingdings" panose="05000000000000000000" pitchFamily="2" charset="2"/>
            </a:rPr>
            <a:t> Cochez NON et passez directement à la page 3</a:t>
          </a:r>
          <a:endParaRPr lang="fr-FR" sz="2400" i="1">
            <a:solidFill>
              <a:srgbClr val="FF5050"/>
            </a:solidFill>
          </a:endParaRPr>
        </a:p>
      </xdr:txBody>
    </xdr:sp>
    <xdr:clientData/>
  </xdr:twoCellAnchor>
  <xdr:twoCellAnchor>
    <xdr:from>
      <xdr:col>6</xdr:col>
      <xdr:colOff>342900</xdr:colOff>
      <xdr:row>143</xdr:row>
      <xdr:rowOff>155576</xdr:rowOff>
    </xdr:from>
    <xdr:to>
      <xdr:col>7</xdr:col>
      <xdr:colOff>711200</xdr:colOff>
      <xdr:row>145</xdr:row>
      <xdr:rowOff>57150</xdr:rowOff>
    </xdr:to>
    <xdr:cxnSp macro="">
      <xdr:nvCxnSpPr>
        <xdr:cNvPr id="53" name="Connecteur droit 52">
          <a:extLst>
            <a:ext uri="{FF2B5EF4-FFF2-40B4-BE49-F238E27FC236}">
              <a16:creationId xmlns:a16="http://schemas.microsoft.com/office/drawing/2014/main" id="{00000000-0008-0000-0000-000035000000}"/>
            </a:ext>
          </a:extLst>
        </xdr:cNvPr>
        <xdr:cNvCxnSpPr/>
      </xdr:nvCxnSpPr>
      <xdr:spPr>
        <a:xfrm flipV="1">
          <a:off x="4914900" y="26254076"/>
          <a:ext cx="1130300" cy="282574"/>
        </a:xfrm>
        <a:prstGeom prst="line">
          <a:avLst/>
        </a:prstGeom>
        <a:ln w="57150">
          <a:solidFill>
            <a:schemeClr val="accent5"/>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142</xdr:row>
      <xdr:rowOff>184150</xdr:rowOff>
    </xdr:from>
    <xdr:to>
      <xdr:col>6</xdr:col>
      <xdr:colOff>304800</xdr:colOff>
      <xdr:row>154</xdr:row>
      <xdr:rowOff>63500</xdr:rowOff>
    </xdr:to>
    <xdr:sp macro="" textlink="">
      <xdr:nvSpPr>
        <xdr:cNvPr id="55" name="ZoneTexte 54">
          <a:extLst>
            <a:ext uri="{FF2B5EF4-FFF2-40B4-BE49-F238E27FC236}">
              <a16:creationId xmlns:a16="http://schemas.microsoft.com/office/drawing/2014/main" id="{00000000-0008-0000-0000-000037000000}"/>
            </a:ext>
          </a:extLst>
        </xdr:cNvPr>
        <xdr:cNvSpPr txBox="1"/>
      </xdr:nvSpPr>
      <xdr:spPr>
        <a:xfrm>
          <a:off x="819150" y="26092150"/>
          <a:ext cx="4057650" cy="21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2600" b="1">
              <a:solidFill>
                <a:schemeClr val="accent5"/>
              </a:solidFill>
            </a:rPr>
            <a:t>Nombre total de repas servis sur toute la durée de l'événement </a:t>
          </a:r>
          <a:endParaRPr lang="fr-FR" sz="2600" b="1" baseline="0">
            <a:solidFill>
              <a:schemeClr val="accent5"/>
            </a:solidFill>
          </a:endParaRPr>
        </a:p>
        <a:p>
          <a:pPr algn="r">
            <a:spcBef>
              <a:spcPts val="600"/>
            </a:spcBef>
          </a:pPr>
          <a:r>
            <a:rPr lang="fr-FR" sz="2400" i="1" baseline="0">
              <a:solidFill>
                <a:schemeClr val="bg1">
                  <a:lumMod val="75000"/>
                </a:schemeClr>
              </a:solidFill>
            </a:rPr>
            <a:t>/!\ Pensez à compter les repas servis aux exposants et aux équipes bénévoles</a:t>
          </a:r>
          <a:endParaRPr lang="fr-FR" sz="2400" i="1">
            <a:solidFill>
              <a:schemeClr val="bg1">
                <a:lumMod val="75000"/>
              </a:schemeClr>
            </a:solidFill>
          </a:endParaRPr>
        </a:p>
      </xdr:txBody>
    </xdr:sp>
    <xdr:clientData/>
  </xdr:twoCellAnchor>
  <xdr:twoCellAnchor>
    <xdr:from>
      <xdr:col>17</xdr:col>
      <xdr:colOff>520700</xdr:colOff>
      <xdr:row>157</xdr:row>
      <xdr:rowOff>152400</xdr:rowOff>
    </xdr:from>
    <xdr:to>
      <xdr:col>20</xdr:col>
      <xdr:colOff>190500</xdr:colOff>
      <xdr:row>157</xdr:row>
      <xdr:rowOff>155576</xdr:rowOff>
    </xdr:to>
    <xdr:cxnSp macro="">
      <xdr:nvCxnSpPr>
        <xdr:cNvPr id="60" name="Connecteur droit 59">
          <a:extLst>
            <a:ext uri="{FF2B5EF4-FFF2-40B4-BE49-F238E27FC236}">
              <a16:creationId xmlns:a16="http://schemas.microsoft.com/office/drawing/2014/main" id="{00000000-0008-0000-0000-00003C000000}"/>
            </a:ext>
          </a:extLst>
        </xdr:cNvPr>
        <xdr:cNvCxnSpPr/>
      </xdr:nvCxnSpPr>
      <xdr:spPr>
        <a:xfrm flipH="1">
          <a:off x="13474700" y="28917900"/>
          <a:ext cx="1955800" cy="3176"/>
        </a:xfrm>
        <a:prstGeom prst="line">
          <a:avLst/>
        </a:prstGeom>
        <a:ln w="57150">
          <a:solidFill>
            <a:schemeClr val="accent5"/>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0</xdr:colOff>
      <xdr:row>159</xdr:row>
      <xdr:rowOff>0</xdr:rowOff>
    </xdr:from>
    <xdr:to>
      <xdr:col>26</xdr:col>
      <xdr:colOff>304800</xdr:colOff>
      <xdr:row>160</xdr:row>
      <xdr:rowOff>114300</xdr:rowOff>
    </xdr:to>
    <xdr:sp macro="" textlink="">
      <xdr:nvSpPr>
        <xdr:cNvPr id="8210" name="Forme automatique 18" descr="Résultat de recherche d'images pour &quot;couverts&quot;">
          <a:extLst>
            <a:ext uri="{FF2B5EF4-FFF2-40B4-BE49-F238E27FC236}">
              <a16:creationId xmlns:a16="http://schemas.microsoft.com/office/drawing/2014/main" id="{00000000-0008-0000-0000-000012200000}"/>
            </a:ext>
          </a:extLst>
        </xdr:cNvPr>
        <xdr:cNvSpPr>
          <a:spLocks noChangeAspect="1" noChangeArrowheads="1"/>
        </xdr:cNvSpPr>
      </xdr:nvSpPr>
      <xdr:spPr bwMode="auto">
        <a:xfrm>
          <a:off x="19812000" y="2914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157</xdr:row>
      <xdr:rowOff>0</xdr:rowOff>
    </xdr:from>
    <xdr:to>
      <xdr:col>25</xdr:col>
      <xdr:colOff>304800</xdr:colOff>
      <xdr:row>158</xdr:row>
      <xdr:rowOff>114300</xdr:rowOff>
    </xdr:to>
    <xdr:sp macro="" textlink="">
      <xdr:nvSpPr>
        <xdr:cNvPr id="8212" name="Forme automatique 20" descr="Résultat de recherche d'images pour &quot;couverts&quot;">
          <a:extLst>
            <a:ext uri="{FF2B5EF4-FFF2-40B4-BE49-F238E27FC236}">
              <a16:creationId xmlns:a16="http://schemas.microsoft.com/office/drawing/2014/main" id="{00000000-0008-0000-0000-000014200000}"/>
            </a:ext>
          </a:extLst>
        </xdr:cNvPr>
        <xdr:cNvSpPr>
          <a:spLocks noChangeAspect="1" noChangeArrowheads="1"/>
        </xdr:cNvSpPr>
      </xdr:nvSpPr>
      <xdr:spPr bwMode="auto">
        <a:xfrm>
          <a:off x="19050000" y="2876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155</xdr:row>
      <xdr:rowOff>0</xdr:rowOff>
    </xdr:from>
    <xdr:to>
      <xdr:col>29</xdr:col>
      <xdr:colOff>314325</xdr:colOff>
      <xdr:row>172</xdr:row>
      <xdr:rowOff>123825</xdr:rowOff>
    </xdr:to>
    <xdr:sp macro="" textlink="">
      <xdr:nvSpPr>
        <xdr:cNvPr id="8213" name="Forme automatique 21" descr="Résultat de recherche d'images pour &quot;couverts&quot;">
          <a:extLst>
            <a:ext uri="{FF2B5EF4-FFF2-40B4-BE49-F238E27FC236}">
              <a16:creationId xmlns:a16="http://schemas.microsoft.com/office/drawing/2014/main" id="{00000000-0008-0000-0000-000015200000}"/>
            </a:ext>
          </a:extLst>
        </xdr:cNvPr>
        <xdr:cNvSpPr>
          <a:spLocks noChangeAspect="1" noChangeArrowheads="1"/>
        </xdr:cNvSpPr>
      </xdr:nvSpPr>
      <xdr:spPr bwMode="auto">
        <a:xfrm>
          <a:off x="19050000" y="28384500"/>
          <a:ext cx="3362325" cy="3362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472116</xdr:colOff>
      <xdr:row>152</xdr:row>
      <xdr:rowOff>76200</xdr:rowOff>
    </xdr:from>
    <xdr:to>
      <xdr:col>25</xdr:col>
      <xdr:colOff>174625</xdr:colOff>
      <xdr:row>162</xdr:row>
      <xdr:rowOff>93345</xdr:rowOff>
    </xdr:to>
    <xdr:grpSp>
      <xdr:nvGrpSpPr>
        <xdr:cNvPr id="64" name="Groupe 63">
          <a:extLst>
            <a:ext uri="{FF2B5EF4-FFF2-40B4-BE49-F238E27FC236}">
              <a16:creationId xmlns:a16="http://schemas.microsoft.com/office/drawing/2014/main" id="{00000000-0008-0000-0000-000040000000}"/>
            </a:ext>
          </a:extLst>
        </xdr:cNvPr>
        <xdr:cNvGrpSpPr/>
      </xdr:nvGrpSpPr>
      <xdr:grpSpPr>
        <a:xfrm>
          <a:off x="15712116" y="29032200"/>
          <a:ext cx="3512509" cy="1922145"/>
          <a:chOff x="15807366" y="28079700"/>
          <a:chExt cx="3512509" cy="1922145"/>
        </a:xfrm>
      </xdr:grpSpPr>
      <xdr:pic>
        <xdr:nvPicPr>
          <xdr:cNvPr id="63" name="Image 62" descr="https://montblanclive.com/wp_uploads/2015/01/SAVOIE-VAISSELLE.png">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2" cstate="email">
            <a:extLst>
              <a:ext uri="{28A0092B-C50C-407E-A947-70E740481C1C}">
                <a14:useLocalDpi xmlns:a14="http://schemas.microsoft.com/office/drawing/2010/main"/>
              </a:ext>
            </a:extLst>
          </a:blip>
          <a:srcRect/>
          <a:stretch>
            <a:fillRect/>
          </a:stretch>
        </xdr:blipFill>
        <xdr:spPr bwMode="auto">
          <a:xfrm>
            <a:off x="15807366" y="28079700"/>
            <a:ext cx="2423483" cy="1771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9" name="Image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18161000" y="28606750"/>
            <a:ext cx="1158875" cy="1158875"/>
          </a:xfrm>
          <a:prstGeom prst="rect">
            <a:avLst/>
          </a:prstGeom>
        </xdr:spPr>
      </xdr:pic>
      <xdr:pic>
        <xdr:nvPicPr>
          <xdr:cNvPr id="70" name="Image 69">
            <a:extLst>
              <a:ext uri="{FF2B5EF4-FFF2-40B4-BE49-F238E27FC236}">
                <a16:creationId xmlns:a16="http://schemas.microsoft.com/office/drawing/2014/main" id="{00000000-0008-0000-0000-000046000000}"/>
              </a:ext>
            </a:extLst>
          </xdr:cNvPr>
          <xdr:cNvPicPr/>
        </xdr:nvPicPr>
        <xdr:blipFill>
          <a:blip xmlns:r="http://schemas.openxmlformats.org/officeDocument/2006/relationships" r:embed="rId14" cstate="screen">
            <a:extLst>
              <a:ext uri="{28A0092B-C50C-407E-A947-70E740481C1C}">
                <a14:useLocalDpi xmlns:a14="http://schemas.microsoft.com/office/drawing/2010/main"/>
              </a:ext>
            </a:extLst>
          </a:blip>
          <a:stretch>
            <a:fillRect/>
          </a:stretch>
        </xdr:blipFill>
        <xdr:spPr>
          <a:xfrm>
            <a:off x="17557750" y="29321125"/>
            <a:ext cx="1016000" cy="680720"/>
          </a:xfrm>
          <a:prstGeom prst="rect">
            <a:avLst/>
          </a:prstGeom>
        </xdr:spPr>
      </xdr:pic>
    </xdr:grpSp>
    <xdr:clientData/>
  </xdr:twoCellAnchor>
  <xdr:twoCellAnchor>
    <xdr:from>
      <xdr:col>20</xdr:col>
      <xdr:colOff>752474</xdr:colOff>
      <xdr:row>146</xdr:row>
      <xdr:rowOff>79375</xdr:rowOff>
    </xdr:from>
    <xdr:to>
      <xdr:col>25</xdr:col>
      <xdr:colOff>650875</xdr:colOff>
      <xdr:row>157</xdr:row>
      <xdr:rowOff>149225</xdr:rowOff>
    </xdr:to>
    <xdr:sp macro="" textlink="">
      <xdr:nvSpPr>
        <xdr:cNvPr id="72" name="ZoneTexte 71">
          <a:extLst>
            <a:ext uri="{FF2B5EF4-FFF2-40B4-BE49-F238E27FC236}">
              <a16:creationId xmlns:a16="http://schemas.microsoft.com/office/drawing/2014/main" id="{00000000-0008-0000-0000-000048000000}"/>
            </a:ext>
          </a:extLst>
        </xdr:cNvPr>
        <xdr:cNvSpPr txBox="1"/>
      </xdr:nvSpPr>
      <xdr:spPr>
        <a:xfrm>
          <a:off x="15992474" y="26749375"/>
          <a:ext cx="3708401" cy="21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400" b="1">
              <a:solidFill>
                <a:schemeClr val="accent5"/>
              </a:solidFill>
            </a:rPr>
            <a:t>Si</a:t>
          </a:r>
          <a:r>
            <a:rPr lang="fr-FR" sz="2400" b="1" baseline="0">
              <a:solidFill>
                <a:schemeClr val="accent5"/>
              </a:solidFill>
            </a:rPr>
            <a:t> vous utilisez de la vaisselle réutilisable</a:t>
          </a:r>
        </a:p>
        <a:p>
          <a:pPr algn="l">
            <a:spcBef>
              <a:spcPts val="600"/>
            </a:spcBef>
          </a:pPr>
          <a:r>
            <a:rPr lang="fr-FR" sz="2400" b="1" i="1" baseline="0">
              <a:solidFill>
                <a:schemeClr val="accent3"/>
              </a:solidFill>
              <a:sym typeface="Wingdings" panose="05000000000000000000" pitchFamily="2" charset="2"/>
            </a:rPr>
            <a:t> Cochez OUI </a:t>
          </a:r>
          <a:endParaRPr lang="fr-FR" sz="2400" i="1">
            <a:solidFill>
              <a:schemeClr val="accent3"/>
            </a:solidFill>
          </a:endParaRPr>
        </a:p>
      </xdr:txBody>
    </xdr:sp>
    <xdr:clientData/>
  </xdr:twoCellAnchor>
  <xdr:twoCellAnchor>
    <xdr:from>
      <xdr:col>21</xdr:col>
      <xdr:colOff>746124</xdr:colOff>
      <xdr:row>165</xdr:row>
      <xdr:rowOff>9525</xdr:rowOff>
    </xdr:from>
    <xdr:to>
      <xdr:col>26</xdr:col>
      <xdr:colOff>644525</xdr:colOff>
      <xdr:row>176</xdr:row>
      <xdr:rowOff>79375</xdr:rowOff>
    </xdr:to>
    <xdr:sp macro="" textlink="">
      <xdr:nvSpPr>
        <xdr:cNvPr id="79" name="ZoneTexte 78">
          <a:extLst>
            <a:ext uri="{FF2B5EF4-FFF2-40B4-BE49-F238E27FC236}">
              <a16:creationId xmlns:a16="http://schemas.microsoft.com/office/drawing/2014/main" id="{00000000-0008-0000-0000-00004F000000}"/>
            </a:ext>
          </a:extLst>
        </xdr:cNvPr>
        <xdr:cNvSpPr txBox="1"/>
      </xdr:nvSpPr>
      <xdr:spPr>
        <a:xfrm>
          <a:off x="16748124" y="30299025"/>
          <a:ext cx="3708401" cy="21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400" b="1">
              <a:solidFill>
                <a:schemeClr val="accent5"/>
              </a:solidFill>
            </a:rPr>
            <a:t>Si</a:t>
          </a:r>
          <a:r>
            <a:rPr lang="fr-FR" sz="2400" b="1" baseline="0">
              <a:solidFill>
                <a:schemeClr val="accent5"/>
              </a:solidFill>
            </a:rPr>
            <a:t> vous utilisez de la vaisselle compostable</a:t>
          </a:r>
        </a:p>
        <a:p>
          <a:pPr algn="l">
            <a:spcBef>
              <a:spcPts val="600"/>
            </a:spcBef>
          </a:pPr>
          <a:r>
            <a:rPr lang="fr-FR" sz="2400" b="1" i="1" baseline="0">
              <a:solidFill>
                <a:schemeClr val="accent3"/>
              </a:solidFill>
              <a:sym typeface="Wingdings" panose="05000000000000000000" pitchFamily="2" charset="2"/>
            </a:rPr>
            <a:t> Cochez OUI </a:t>
          </a:r>
          <a:endParaRPr lang="fr-FR" sz="2400" i="1">
            <a:solidFill>
              <a:schemeClr val="accent3"/>
            </a:solidFill>
          </a:endParaRPr>
        </a:p>
      </xdr:txBody>
    </xdr:sp>
    <xdr:clientData/>
  </xdr:twoCellAnchor>
  <xdr:twoCellAnchor editAs="oneCell">
    <xdr:from>
      <xdr:col>20</xdr:col>
      <xdr:colOff>373970</xdr:colOff>
      <xdr:row>165</xdr:row>
      <xdr:rowOff>158750</xdr:rowOff>
    </xdr:from>
    <xdr:to>
      <xdr:col>21</xdr:col>
      <xdr:colOff>658297</xdr:colOff>
      <xdr:row>170</xdr:row>
      <xdr:rowOff>158749</xdr:rowOff>
    </xdr:to>
    <xdr:pic>
      <xdr:nvPicPr>
        <xdr:cNvPr id="66" name="Image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5" cstate="screen">
          <a:extLst>
            <a:ext uri="{28A0092B-C50C-407E-A947-70E740481C1C}">
              <a14:useLocalDpi xmlns:a14="http://schemas.microsoft.com/office/drawing/2010/main"/>
            </a:ext>
          </a:extLst>
        </a:blip>
        <a:stretch>
          <a:fillRect/>
        </a:stretch>
      </xdr:blipFill>
      <xdr:spPr>
        <a:xfrm>
          <a:off x="15613970" y="30448250"/>
          <a:ext cx="1046327" cy="952499"/>
        </a:xfrm>
        <a:prstGeom prst="rect">
          <a:avLst/>
        </a:prstGeom>
      </xdr:spPr>
    </xdr:pic>
    <xdr:clientData/>
  </xdr:twoCellAnchor>
  <xdr:twoCellAnchor editAs="oneCell">
    <xdr:from>
      <xdr:col>20</xdr:col>
      <xdr:colOff>222250</xdr:colOff>
      <xdr:row>171</xdr:row>
      <xdr:rowOff>142874</xdr:rowOff>
    </xdr:from>
    <xdr:to>
      <xdr:col>22</xdr:col>
      <xdr:colOff>698500</xdr:colOff>
      <xdr:row>179</xdr:row>
      <xdr:rowOff>96837</xdr:rowOff>
    </xdr:to>
    <xdr:pic>
      <xdr:nvPicPr>
        <xdr:cNvPr id="85" name="Image 84" descr="http://mktg.factosoft.com/consoglobe/image-upload/img/vaisselle.jpg">
          <a:extLst>
            <a:ext uri="{FF2B5EF4-FFF2-40B4-BE49-F238E27FC236}">
              <a16:creationId xmlns:a16="http://schemas.microsoft.com/office/drawing/2014/main" id="{00000000-0008-0000-0000-000055000000}"/>
            </a:ext>
          </a:extLst>
        </xdr:cNvPr>
        <xdr:cNvPicPr>
          <a:picLocks noChangeAspect="1" noChangeArrowheads="1"/>
        </xdr:cNvPicPr>
      </xdr:nvPicPr>
      <xdr:blipFill rotWithShape="1">
        <a:blip xmlns:r="http://schemas.openxmlformats.org/officeDocument/2006/relationships" r:embed="rId16" cstate="screen">
          <a:extLst>
            <a:ext uri="{28A0092B-C50C-407E-A947-70E740481C1C}">
              <a14:useLocalDpi xmlns:a14="http://schemas.microsoft.com/office/drawing/2010/main"/>
            </a:ext>
          </a:extLst>
        </a:blip>
        <a:srcRect/>
        <a:stretch/>
      </xdr:blipFill>
      <xdr:spPr bwMode="auto">
        <a:xfrm>
          <a:off x="15462250" y="31575374"/>
          <a:ext cx="2000250" cy="1477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714375</xdr:colOff>
      <xdr:row>173</xdr:row>
      <xdr:rowOff>127000</xdr:rowOff>
    </xdr:from>
    <xdr:to>
      <xdr:col>24</xdr:col>
      <xdr:colOff>522918</xdr:colOff>
      <xdr:row>178</xdr:row>
      <xdr:rowOff>95250</xdr:rowOff>
    </xdr:to>
    <xdr:pic>
      <xdr:nvPicPr>
        <xdr:cNvPr id="86" name="Image 85" descr="http://www.lacollectionunique.fr/1292-879-thickbox_default/gobelet-bio.jpg">
          <a:extLst>
            <a:ext uri="{FF2B5EF4-FFF2-40B4-BE49-F238E27FC236}">
              <a16:creationId xmlns:a16="http://schemas.microsoft.com/office/drawing/2014/main" id="{00000000-0008-0000-0000-000056000000}"/>
            </a:ext>
          </a:extLst>
        </xdr:cNvPr>
        <xdr:cNvPicPr>
          <a:picLocks noChangeAspect="1" noChangeArrowheads="1"/>
        </xdr:cNvPicPr>
      </xdr:nvPicPr>
      <xdr:blipFill rotWithShape="1">
        <a:blip xmlns:r="http://schemas.openxmlformats.org/officeDocument/2006/relationships" r:embed="rId17" cstate="screen">
          <a:extLst>
            <a:ext uri="{28A0092B-C50C-407E-A947-70E740481C1C}">
              <a14:useLocalDpi xmlns:a14="http://schemas.microsoft.com/office/drawing/2010/main"/>
            </a:ext>
          </a:extLst>
        </a:blip>
        <a:srcRect/>
        <a:stretch/>
      </xdr:blipFill>
      <xdr:spPr bwMode="auto">
        <a:xfrm>
          <a:off x="17478375" y="31940500"/>
          <a:ext cx="1332543" cy="92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523875</xdr:colOff>
      <xdr:row>169</xdr:row>
      <xdr:rowOff>142875</xdr:rowOff>
    </xdr:from>
    <xdr:to>
      <xdr:col>26</xdr:col>
      <xdr:colOff>276225</xdr:colOff>
      <xdr:row>176</xdr:row>
      <xdr:rowOff>85725</xdr:rowOff>
    </xdr:to>
    <xdr:pic>
      <xdr:nvPicPr>
        <xdr:cNvPr id="87" name="Image 86" descr="https://skycandle.ch/449-large_default/set-vaisselle-jetable-biodegradable-en-bois.jpg">
          <a:extLst>
            <a:ext uri="{FF2B5EF4-FFF2-40B4-BE49-F238E27FC236}">
              <a16:creationId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18" cstate="screen">
          <a:extLst>
            <a:ext uri="{28A0092B-C50C-407E-A947-70E740481C1C}">
              <a14:useLocalDpi xmlns:a14="http://schemas.microsoft.com/office/drawing/2010/main"/>
            </a:ext>
          </a:extLst>
        </a:blip>
        <a:srcRect/>
        <a:stretch>
          <a:fillRect/>
        </a:stretch>
      </xdr:blipFill>
      <xdr:spPr bwMode="auto">
        <a:xfrm>
          <a:off x="18811875" y="31194375"/>
          <a:ext cx="1276350"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444500</xdr:colOff>
      <xdr:row>152</xdr:row>
      <xdr:rowOff>142875</xdr:rowOff>
    </xdr:from>
    <xdr:to>
      <xdr:col>17</xdr:col>
      <xdr:colOff>492125</xdr:colOff>
      <xdr:row>174</xdr:row>
      <xdr:rowOff>158750</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1874500" y="27955875"/>
          <a:ext cx="1571625" cy="4206875"/>
        </a:xfrm>
        <a:prstGeom prst="ellipse">
          <a:avLst/>
        </a:prstGeom>
        <a:noFill/>
        <a:ln w="571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468313</xdr:colOff>
      <xdr:row>174</xdr:row>
      <xdr:rowOff>158750</xdr:rowOff>
    </xdr:from>
    <xdr:to>
      <xdr:col>16</xdr:col>
      <xdr:colOff>476250</xdr:colOff>
      <xdr:row>179</xdr:row>
      <xdr:rowOff>111125</xdr:rowOff>
    </xdr:to>
    <xdr:cxnSp macro="">
      <xdr:nvCxnSpPr>
        <xdr:cNvPr id="89" name="Connecteur droit 88">
          <a:extLst>
            <a:ext uri="{FF2B5EF4-FFF2-40B4-BE49-F238E27FC236}">
              <a16:creationId xmlns:a16="http://schemas.microsoft.com/office/drawing/2014/main" id="{00000000-0008-0000-0000-000059000000}"/>
            </a:ext>
          </a:extLst>
        </xdr:cNvPr>
        <xdr:cNvCxnSpPr>
          <a:endCxn id="67" idx="4"/>
        </xdr:cNvCxnSpPr>
      </xdr:nvCxnSpPr>
      <xdr:spPr>
        <a:xfrm flipH="1" flipV="1">
          <a:off x="12660313" y="32162750"/>
          <a:ext cx="7937" cy="904875"/>
        </a:xfrm>
        <a:prstGeom prst="line">
          <a:avLst/>
        </a:prstGeom>
        <a:ln w="57150">
          <a:solidFill>
            <a:srgbClr val="FF505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238124</xdr:colOff>
      <xdr:row>180</xdr:row>
      <xdr:rowOff>136525</xdr:rowOff>
    </xdr:from>
    <xdr:to>
      <xdr:col>29</xdr:col>
      <xdr:colOff>444500</xdr:colOff>
      <xdr:row>187</xdr:row>
      <xdr:rowOff>95250</xdr:rowOff>
    </xdr:to>
    <xdr:sp macro="" textlink="">
      <xdr:nvSpPr>
        <xdr:cNvPr id="92" name="ZoneTexte 91">
          <a:extLst>
            <a:ext uri="{FF2B5EF4-FFF2-40B4-BE49-F238E27FC236}">
              <a16:creationId xmlns:a16="http://schemas.microsoft.com/office/drawing/2014/main" id="{00000000-0008-0000-0000-00005C000000}"/>
            </a:ext>
          </a:extLst>
        </xdr:cNvPr>
        <xdr:cNvSpPr txBox="1"/>
      </xdr:nvSpPr>
      <xdr:spPr>
        <a:xfrm>
          <a:off x="11668124" y="33283525"/>
          <a:ext cx="10874376" cy="1292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400" b="1" baseline="0">
              <a:solidFill>
                <a:srgbClr val="FF5050"/>
              </a:solidFill>
            </a:rPr>
            <a:t>Si votre vaisselle n'est ni réutilisable, ni compostable, les éléments correspondants seront automatiquement comptabilisés comme étant de la vaisselle jetable.</a:t>
          </a:r>
        </a:p>
      </xdr:txBody>
    </xdr:sp>
    <xdr:clientData/>
  </xdr:twoCellAnchor>
  <xdr:twoCellAnchor>
    <xdr:from>
      <xdr:col>3</xdr:col>
      <xdr:colOff>746121</xdr:colOff>
      <xdr:row>273</xdr:row>
      <xdr:rowOff>23789</xdr:rowOff>
    </xdr:from>
    <xdr:to>
      <xdr:col>28</xdr:col>
      <xdr:colOff>619125</xdr:colOff>
      <xdr:row>277</xdr:row>
      <xdr:rowOff>47608</xdr:rowOff>
    </xdr:to>
    <xdr:sp macro="" textlink="">
      <xdr:nvSpPr>
        <xdr:cNvPr id="93" name="ZoneTexte 92">
          <a:extLst>
            <a:ext uri="{FF2B5EF4-FFF2-40B4-BE49-F238E27FC236}">
              <a16:creationId xmlns:a16="http://schemas.microsoft.com/office/drawing/2014/main" id="{00000000-0008-0000-0000-00005D000000}"/>
            </a:ext>
          </a:extLst>
        </xdr:cNvPr>
        <xdr:cNvSpPr txBox="1"/>
      </xdr:nvSpPr>
      <xdr:spPr>
        <a:xfrm>
          <a:off x="3032121" y="52030289"/>
          <a:ext cx="18923004" cy="785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0">
              <a:solidFill>
                <a:schemeClr val="accent2"/>
              </a:solidFill>
              <a:sym typeface="Wingdings" panose="05000000000000000000" pitchFamily="2" charset="2"/>
            </a:rPr>
            <a:t></a:t>
          </a:r>
          <a:r>
            <a:rPr lang="fr-FR" sz="2800" b="1">
              <a:solidFill>
                <a:schemeClr val="accent2"/>
              </a:solidFill>
              <a:sym typeface="Wingdings" panose="05000000000000000000" pitchFamily="2" charset="2"/>
            </a:rPr>
            <a:t> </a:t>
          </a:r>
          <a:r>
            <a:rPr lang="fr-FR" sz="3200" b="1">
              <a:solidFill>
                <a:schemeClr val="accent2"/>
              </a:solidFill>
              <a:sym typeface="Wingdings" panose="05000000000000000000" pitchFamily="2" charset="2"/>
            </a:rPr>
            <a:t>En page 4, retrouvez</a:t>
          </a:r>
          <a:r>
            <a:rPr lang="fr-FR" sz="3200" b="1" baseline="0">
              <a:solidFill>
                <a:schemeClr val="accent2"/>
              </a:solidFill>
              <a:sym typeface="Wingdings" panose="05000000000000000000" pitchFamily="2" charset="2"/>
            </a:rPr>
            <a:t> une simulation de prestation calculée en fonction des données saisies en pages 2 et 3</a:t>
          </a:r>
          <a:endParaRPr lang="fr-FR" sz="3200" b="1">
            <a:solidFill>
              <a:schemeClr val="accent2"/>
            </a:solidFill>
            <a:sym typeface="Wingdings" panose="05000000000000000000" pitchFamily="2" charset="2"/>
          </a:endParaRPr>
        </a:p>
        <a:p>
          <a:pPr marL="0" marR="0" lvl="0" indent="0" defTabSz="914400" eaLnBrk="1" fontAlgn="auto" latinLnBrk="0" hangingPunct="1">
            <a:lnSpc>
              <a:spcPct val="100000"/>
            </a:lnSpc>
            <a:spcBef>
              <a:spcPts val="1800"/>
            </a:spcBef>
            <a:spcAft>
              <a:spcPts val="0"/>
            </a:spcAft>
            <a:buClrTx/>
            <a:buSzTx/>
            <a:buFontTx/>
            <a:buNone/>
            <a:tabLst/>
            <a:defRPr/>
          </a:pPr>
          <a:endParaRPr lang="fr-FR" sz="2800" b="1">
            <a:solidFill>
              <a:schemeClr val="accent2"/>
            </a:solidFill>
          </a:endParaRPr>
        </a:p>
      </xdr:txBody>
    </xdr:sp>
    <xdr:clientData/>
  </xdr:twoCellAnchor>
  <xdr:twoCellAnchor>
    <xdr:from>
      <xdr:col>4</xdr:col>
      <xdr:colOff>222250</xdr:colOff>
      <xdr:row>188</xdr:row>
      <xdr:rowOff>111136</xdr:rowOff>
    </xdr:from>
    <xdr:to>
      <xdr:col>32</xdr:col>
      <xdr:colOff>428625</xdr:colOff>
      <xdr:row>192</xdr:row>
      <xdr:rowOff>134955</xdr:rowOff>
    </xdr:to>
    <xdr:sp macro="" textlink="">
      <xdr:nvSpPr>
        <xdr:cNvPr id="96" name="ZoneTexte 95">
          <a:extLst>
            <a:ext uri="{FF2B5EF4-FFF2-40B4-BE49-F238E27FC236}">
              <a16:creationId xmlns:a16="http://schemas.microsoft.com/office/drawing/2014/main" id="{00000000-0008-0000-0000-000060000000}"/>
            </a:ext>
          </a:extLst>
        </xdr:cNvPr>
        <xdr:cNvSpPr txBox="1"/>
      </xdr:nvSpPr>
      <xdr:spPr>
        <a:xfrm>
          <a:off x="3270250" y="35925136"/>
          <a:ext cx="21542375" cy="785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0">
              <a:solidFill>
                <a:schemeClr val="accent2"/>
              </a:solidFill>
              <a:sym typeface="Wingdings" panose="05000000000000000000" pitchFamily="2" charset="2"/>
            </a:rPr>
            <a:t></a:t>
          </a:r>
          <a:r>
            <a:rPr lang="fr-FR" sz="2800" b="1">
              <a:solidFill>
                <a:schemeClr val="accent2"/>
              </a:solidFill>
              <a:sym typeface="Wingdings" panose="05000000000000000000" pitchFamily="2" charset="2"/>
            </a:rPr>
            <a:t> </a:t>
          </a:r>
          <a:r>
            <a:rPr lang="fr-FR" sz="3200" b="1">
              <a:solidFill>
                <a:schemeClr val="accent2"/>
              </a:solidFill>
              <a:sym typeface="Wingdings" panose="05000000000000000000" pitchFamily="2" charset="2"/>
            </a:rPr>
            <a:t>En page 3, indiquez</a:t>
          </a:r>
          <a:r>
            <a:rPr lang="fr-FR" sz="3200" b="1" baseline="0">
              <a:solidFill>
                <a:schemeClr val="accent2"/>
              </a:solidFill>
              <a:sym typeface="Wingdings" panose="05000000000000000000" pitchFamily="2" charset="2"/>
            </a:rPr>
            <a:t> le tri que vous prévoyez de mettre en place, ainsi que les bonnes actions que vous souhaitez adopter</a:t>
          </a:r>
          <a:endParaRPr lang="fr-FR" sz="3200" b="1">
            <a:solidFill>
              <a:schemeClr val="accent2"/>
            </a:solidFill>
            <a:sym typeface="Wingdings" panose="05000000000000000000" pitchFamily="2" charset="2"/>
          </a:endParaRPr>
        </a:p>
        <a:p>
          <a:pPr marL="0" marR="0" lvl="0" indent="0" defTabSz="914400" eaLnBrk="1" fontAlgn="auto" latinLnBrk="0" hangingPunct="1">
            <a:lnSpc>
              <a:spcPct val="100000"/>
            </a:lnSpc>
            <a:spcBef>
              <a:spcPts val="1800"/>
            </a:spcBef>
            <a:spcAft>
              <a:spcPts val="0"/>
            </a:spcAft>
            <a:buClrTx/>
            <a:buSzTx/>
            <a:buFontTx/>
            <a:buNone/>
            <a:tabLst/>
            <a:defRPr/>
          </a:pPr>
          <a:endParaRPr lang="fr-FR" sz="2800" b="1">
            <a:solidFill>
              <a:schemeClr val="accent2"/>
            </a:solidFill>
          </a:endParaRPr>
        </a:p>
      </xdr:txBody>
    </xdr:sp>
    <xdr:clientData/>
  </xdr:twoCellAnchor>
  <xdr:twoCellAnchor editAs="oneCell">
    <xdr:from>
      <xdr:col>7</xdr:col>
      <xdr:colOff>47624</xdr:colOff>
      <xdr:row>194</xdr:row>
      <xdr:rowOff>166688</xdr:rowOff>
    </xdr:from>
    <xdr:to>
      <xdr:col>19</xdr:col>
      <xdr:colOff>332323</xdr:colOff>
      <xdr:row>265</xdr:row>
      <xdr:rowOff>142874</xdr:rowOff>
    </xdr:to>
    <xdr:pic>
      <xdr:nvPicPr>
        <xdr:cNvPr id="58" name="Image 57">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a:ext>
          </a:extLst>
        </a:blip>
        <a:srcRect/>
        <a:stretch>
          <a:fillRect/>
        </a:stretch>
      </xdr:blipFill>
      <xdr:spPr bwMode="auto">
        <a:xfrm>
          <a:off x="5381624" y="37123688"/>
          <a:ext cx="9428699" cy="13501686"/>
        </a:xfrm>
        <a:prstGeom prst="rect">
          <a:avLst/>
        </a:prstGeom>
        <a:noFill/>
        <a:ln>
          <a:solidFill>
            <a:schemeClr val="bg1">
              <a:lumMod val="75000"/>
            </a:schemeClr>
          </a:solidFill>
        </a:ln>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404812</xdr:colOff>
      <xdr:row>208</xdr:row>
      <xdr:rowOff>119061</xdr:rowOff>
    </xdr:from>
    <xdr:to>
      <xdr:col>20</xdr:col>
      <xdr:colOff>476250</xdr:colOff>
      <xdr:row>225</xdr:row>
      <xdr:rowOff>142874</xdr:rowOff>
    </xdr:to>
    <xdr:grpSp>
      <xdr:nvGrpSpPr>
        <xdr:cNvPr id="5" name="Groupe 4">
          <a:extLst>
            <a:ext uri="{FF2B5EF4-FFF2-40B4-BE49-F238E27FC236}">
              <a16:creationId xmlns:a16="http://schemas.microsoft.com/office/drawing/2014/main" id="{00000000-0008-0000-0000-000005000000}"/>
            </a:ext>
          </a:extLst>
        </xdr:cNvPr>
        <xdr:cNvGrpSpPr/>
      </xdr:nvGrpSpPr>
      <xdr:grpSpPr>
        <a:xfrm>
          <a:off x="12596812" y="39743061"/>
          <a:ext cx="3119438" cy="3262313"/>
          <a:chOff x="12596812" y="39743061"/>
          <a:chExt cx="3119438" cy="3262313"/>
        </a:xfrm>
      </xdr:grpSpPr>
      <xdr:sp macro="" textlink="">
        <xdr:nvSpPr>
          <xdr:cNvPr id="2" name="Accolade fermante 1">
            <a:extLst>
              <a:ext uri="{FF2B5EF4-FFF2-40B4-BE49-F238E27FC236}">
                <a16:creationId xmlns:a16="http://schemas.microsoft.com/office/drawing/2014/main" id="{00000000-0008-0000-0000-000002000000}"/>
              </a:ext>
            </a:extLst>
          </xdr:cNvPr>
          <xdr:cNvSpPr/>
        </xdr:nvSpPr>
        <xdr:spPr>
          <a:xfrm>
            <a:off x="12596812" y="39743061"/>
            <a:ext cx="642937" cy="3262313"/>
          </a:xfrm>
          <a:prstGeom prst="rightBrace">
            <a:avLst/>
          </a:prstGeom>
          <a:ln w="57150">
            <a:solidFill>
              <a:schemeClr val="accent5"/>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xnSp macro="">
        <xdr:nvCxnSpPr>
          <xdr:cNvPr id="62" name="Connecteur droit 61">
            <a:extLst>
              <a:ext uri="{FF2B5EF4-FFF2-40B4-BE49-F238E27FC236}">
                <a16:creationId xmlns:a16="http://schemas.microsoft.com/office/drawing/2014/main" id="{00000000-0008-0000-0000-00003E000000}"/>
              </a:ext>
            </a:extLst>
          </xdr:cNvPr>
          <xdr:cNvCxnSpPr/>
        </xdr:nvCxnSpPr>
        <xdr:spPr>
          <a:xfrm flipH="1">
            <a:off x="13084174" y="41362313"/>
            <a:ext cx="2632076" cy="12700"/>
          </a:xfrm>
          <a:prstGeom prst="line">
            <a:avLst/>
          </a:prstGeom>
          <a:ln w="57150">
            <a:solidFill>
              <a:schemeClr val="accent5"/>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595311</xdr:colOff>
      <xdr:row>209</xdr:row>
      <xdr:rowOff>0</xdr:rowOff>
    </xdr:from>
    <xdr:to>
      <xdr:col>31</xdr:col>
      <xdr:colOff>547686</xdr:colOff>
      <xdr:row>227</xdr:row>
      <xdr:rowOff>188913</xdr:rowOff>
    </xdr:to>
    <xdr:sp macro="" textlink="">
      <xdr:nvSpPr>
        <xdr:cNvPr id="59" name="ZoneTexte 58">
          <a:extLst>
            <a:ext uri="{FF2B5EF4-FFF2-40B4-BE49-F238E27FC236}">
              <a16:creationId xmlns:a16="http://schemas.microsoft.com/office/drawing/2014/main" id="{00000000-0008-0000-0000-00003B000000}"/>
            </a:ext>
          </a:extLst>
        </xdr:cNvPr>
        <xdr:cNvSpPr txBox="1"/>
      </xdr:nvSpPr>
      <xdr:spPr>
        <a:xfrm>
          <a:off x="15835311" y="39814500"/>
          <a:ext cx="8334375" cy="3617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800" b="1">
              <a:solidFill>
                <a:schemeClr val="accent5"/>
              </a:solidFill>
            </a:rPr>
            <a:t>Pour chaque famille de déchets, cochez</a:t>
          </a:r>
          <a:r>
            <a:rPr lang="fr-FR" sz="2800" b="1" baseline="0">
              <a:solidFill>
                <a:schemeClr val="accent5"/>
              </a:solidFill>
            </a:rPr>
            <a:t> le choix correspondant</a:t>
          </a:r>
        </a:p>
        <a:p>
          <a:pPr algn="l">
            <a:spcBef>
              <a:spcPts val="600"/>
            </a:spcBef>
          </a:pPr>
          <a:endParaRPr lang="fr-FR" sz="2400" b="1" i="1" baseline="0">
            <a:solidFill>
              <a:schemeClr val="accent3"/>
            </a:solidFill>
            <a:sym typeface="Wingdings" panose="05000000000000000000" pitchFamily="2" charset="2"/>
          </a:endParaRPr>
        </a:p>
        <a:p>
          <a:pPr algn="l">
            <a:spcBef>
              <a:spcPts val="0"/>
            </a:spcBef>
          </a:pPr>
          <a:r>
            <a:rPr lang="fr-FR" sz="2400" b="1" i="1" baseline="0">
              <a:solidFill>
                <a:schemeClr val="accent3"/>
              </a:solidFill>
              <a:sym typeface="Wingdings" panose="05000000000000000000" pitchFamily="2" charset="2"/>
            </a:rPr>
            <a:t> OUI = les déchets sont triés séparement dans des bacs dédiés </a:t>
          </a:r>
        </a:p>
        <a:p>
          <a:pPr algn="l">
            <a:spcBef>
              <a:spcPts val="0"/>
            </a:spcBef>
          </a:pPr>
          <a:endParaRPr lang="fr-FR" sz="2400" b="1" i="1" baseline="0">
            <a:solidFill>
              <a:schemeClr val="accent3"/>
            </a:solidFill>
            <a:sym typeface="Wingdings" panose="05000000000000000000" pitchFamily="2" charset="2"/>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2400" b="1" i="1" u="none" strike="noStrike" kern="0" cap="none" spc="0" normalizeH="0" baseline="0" noProof="0">
              <a:ln>
                <a:noFill/>
              </a:ln>
              <a:solidFill>
                <a:srgbClr val="FF0000"/>
              </a:solidFill>
              <a:effectLst/>
              <a:uLnTx/>
              <a:uFillTx/>
              <a:latin typeface="+mn-lt"/>
              <a:ea typeface="+mn-ea"/>
              <a:cs typeface="+mn-cs"/>
              <a:sym typeface="Wingdings" panose="05000000000000000000" pitchFamily="2" charset="2"/>
            </a:rPr>
            <a:t> NON = les déchets ne sont pas triés et sont jetés avec les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2400" b="1" i="1" u="none" strike="noStrike" kern="0" cap="none" spc="0" normalizeH="0" baseline="0" noProof="0">
              <a:ln>
                <a:noFill/>
              </a:ln>
              <a:solidFill>
                <a:srgbClr val="FF0000"/>
              </a:solidFill>
              <a:effectLst/>
              <a:uLnTx/>
              <a:uFillTx/>
              <a:latin typeface="+mn-lt"/>
              <a:ea typeface="+mn-ea"/>
              <a:cs typeface="+mn-cs"/>
              <a:sym typeface="Wingdings" panose="05000000000000000000" pitchFamily="2" charset="2"/>
            </a:rPr>
            <a:t>                 ordures ménagères (poubelles grises)</a:t>
          </a:r>
          <a:endParaRPr kumimoji="0" lang="fr-FR" sz="2400" b="0" i="1" u="none" strike="noStrike" kern="0" cap="none" spc="0" normalizeH="0" baseline="0" noProof="0">
            <a:ln>
              <a:noFill/>
            </a:ln>
            <a:solidFill>
              <a:srgbClr val="FF0000"/>
            </a:solidFill>
            <a:effectLst/>
            <a:uLnTx/>
            <a:uFillTx/>
            <a:latin typeface="+mn-lt"/>
            <a:ea typeface="+mn-ea"/>
            <a:cs typeface="+mn-cs"/>
          </a:endParaRPr>
        </a:p>
        <a:p>
          <a:pPr algn="l">
            <a:spcBef>
              <a:spcPts val="0"/>
            </a:spcBef>
          </a:pPr>
          <a:endParaRPr lang="fr-FR" sz="2400" i="1">
            <a:solidFill>
              <a:schemeClr val="accent3"/>
            </a:solidFill>
          </a:endParaRPr>
        </a:p>
      </xdr:txBody>
    </xdr:sp>
    <xdr:clientData/>
  </xdr:twoCellAnchor>
  <xdr:twoCellAnchor>
    <xdr:from>
      <xdr:col>4</xdr:col>
      <xdr:colOff>500061</xdr:colOff>
      <xdr:row>247</xdr:row>
      <xdr:rowOff>190487</xdr:rowOff>
    </xdr:from>
    <xdr:to>
      <xdr:col>22</xdr:col>
      <xdr:colOff>666749</xdr:colOff>
      <xdr:row>255</xdr:row>
      <xdr:rowOff>166686</xdr:rowOff>
    </xdr:to>
    <xdr:sp macro="" textlink="">
      <xdr:nvSpPr>
        <xdr:cNvPr id="80" name="ZoneTexte 79">
          <a:extLst>
            <a:ext uri="{FF2B5EF4-FFF2-40B4-BE49-F238E27FC236}">
              <a16:creationId xmlns:a16="http://schemas.microsoft.com/office/drawing/2014/main" id="{00000000-0008-0000-0000-000050000000}"/>
            </a:ext>
          </a:extLst>
        </xdr:cNvPr>
        <xdr:cNvSpPr txBox="1"/>
      </xdr:nvSpPr>
      <xdr:spPr>
        <a:xfrm>
          <a:off x="3548061" y="47243987"/>
          <a:ext cx="13882688" cy="1500199"/>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3200" b="1">
              <a:solidFill>
                <a:schemeClr val="bg1"/>
              </a:solidFill>
            </a:rPr>
            <a:t>Une fois tous les champs obligatoires remplis, vous pouvez passez à la simulation de prestation en page 4</a:t>
          </a:r>
        </a:p>
      </xdr:txBody>
    </xdr:sp>
    <xdr:clientData/>
  </xdr:twoCellAnchor>
  <xdr:twoCellAnchor>
    <xdr:from>
      <xdr:col>6</xdr:col>
      <xdr:colOff>142875</xdr:colOff>
      <xdr:row>295</xdr:row>
      <xdr:rowOff>47625</xdr:rowOff>
    </xdr:from>
    <xdr:to>
      <xdr:col>10</xdr:col>
      <xdr:colOff>495300</xdr:colOff>
      <xdr:row>295</xdr:row>
      <xdr:rowOff>47626</xdr:rowOff>
    </xdr:to>
    <xdr:cxnSp macro="">
      <xdr:nvCxnSpPr>
        <xdr:cNvPr id="65" name="Connecteur droit 64">
          <a:extLst>
            <a:ext uri="{FF2B5EF4-FFF2-40B4-BE49-F238E27FC236}">
              <a16:creationId xmlns:a16="http://schemas.microsoft.com/office/drawing/2014/main" id="{00000000-0008-0000-0000-000041000000}"/>
            </a:ext>
          </a:extLst>
        </xdr:cNvPr>
        <xdr:cNvCxnSpPr/>
      </xdr:nvCxnSpPr>
      <xdr:spPr>
        <a:xfrm>
          <a:off x="4714875" y="56245125"/>
          <a:ext cx="3400425" cy="1"/>
        </a:xfrm>
        <a:prstGeom prst="line">
          <a:avLst/>
        </a:prstGeom>
        <a:ln w="57150">
          <a:solidFill>
            <a:schemeClr val="accent3"/>
          </a:solidFill>
          <a:headEnd type="triangle"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136525</xdr:colOff>
      <xdr:row>298</xdr:row>
      <xdr:rowOff>0</xdr:rowOff>
    </xdr:from>
    <xdr:to>
      <xdr:col>13</xdr:col>
      <xdr:colOff>428625</xdr:colOff>
      <xdr:row>298</xdr:row>
      <xdr:rowOff>25400</xdr:rowOff>
    </xdr:to>
    <xdr:cxnSp macro="">
      <xdr:nvCxnSpPr>
        <xdr:cNvPr id="68" name="Connecteur droit 67">
          <a:extLst>
            <a:ext uri="{FF2B5EF4-FFF2-40B4-BE49-F238E27FC236}">
              <a16:creationId xmlns:a16="http://schemas.microsoft.com/office/drawing/2014/main" id="{00000000-0008-0000-0000-000044000000}"/>
            </a:ext>
          </a:extLst>
        </xdr:cNvPr>
        <xdr:cNvCxnSpPr/>
      </xdr:nvCxnSpPr>
      <xdr:spPr>
        <a:xfrm flipV="1">
          <a:off x="4708525" y="56769000"/>
          <a:ext cx="5626100" cy="25400"/>
        </a:xfrm>
        <a:prstGeom prst="line">
          <a:avLst/>
        </a:prstGeom>
        <a:ln w="57150">
          <a:solidFill>
            <a:srgbClr val="FF5050"/>
          </a:solidFill>
          <a:headEnd type="triangle"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254001</xdr:colOff>
      <xdr:row>293</xdr:row>
      <xdr:rowOff>158750</xdr:rowOff>
    </xdr:from>
    <xdr:to>
      <xdr:col>6</xdr:col>
      <xdr:colOff>63501</xdr:colOff>
      <xdr:row>296</xdr:row>
      <xdr:rowOff>79375</xdr:rowOff>
    </xdr:to>
    <xdr:sp macro="" textlink="">
      <xdr:nvSpPr>
        <xdr:cNvPr id="71" name="ZoneTexte 70">
          <a:extLst>
            <a:ext uri="{FF2B5EF4-FFF2-40B4-BE49-F238E27FC236}">
              <a16:creationId xmlns:a16="http://schemas.microsoft.com/office/drawing/2014/main" id="{00000000-0008-0000-0000-000047000000}"/>
            </a:ext>
          </a:extLst>
        </xdr:cNvPr>
        <xdr:cNvSpPr txBox="1"/>
      </xdr:nvSpPr>
      <xdr:spPr>
        <a:xfrm>
          <a:off x="1016001" y="55975250"/>
          <a:ext cx="3619500"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2400" b="1">
              <a:solidFill>
                <a:schemeClr val="accent3"/>
              </a:solidFill>
            </a:rPr>
            <a:t>Tarif "Eco-Exemplaire"</a:t>
          </a:r>
          <a:endParaRPr lang="fr-FR" sz="2400" b="1" baseline="0">
            <a:solidFill>
              <a:schemeClr val="accent3"/>
            </a:solidFill>
          </a:endParaRPr>
        </a:p>
      </xdr:txBody>
    </xdr:sp>
    <xdr:clientData/>
  </xdr:twoCellAnchor>
  <xdr:twoCellAnchor>
    <xdr:from>
      <xdr:col>3</xdr:col>
      <xdr:colOff>365124</xdr:colOff>
      <xdr:row>296</xdr:row>
      <xdr:rowOff>152400</xdr:rowOff>
    </xdr:from>
    <xdr:to>
      <xdr:col>5</xdr:col>
      <xdr:colOff>676275</xdr:colOff>
      <xdr:row>299</xdr:row>
      <xdr:rowOff>73025</xdr:rowOff>
    </xdr:to>
    <xdr:sp macro="" textlink="">
      <xdr:nvSpPr>
        <xdr:cNvPr id="73" name="ZoneTexte 72">
          <a:extLst>
            <a:ext uri="{FF2B5EF4-FFF2-40B4-BE49-F238E27FC236}">
              <a16:creationId xmlns:a16="http://schemas.microsoft.com/office/drawing/2014/main" id="{00000000-0008-0000-0000-000049000000}"/>
            </a:ext>
          </a:extLst>
        </xdr:cNvPr>
        <xdr:cNvSpPr txBox="1"/>
      </xdr:nvSpPr>
      <xdr:spPr>
        <a:xfrm>
          <a:off x="2651124" y="56540400"/>
          <a:ext cx="1835151"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2400" b="1">
              <a:solidFill>
                <a:srgbClr val="FF5050"/>
              </a:solidFill>
            </a:rPr>
            <a:t>Tarif Normal</a:t>
          </a:r>
          <a:endParaRPr lang="fr-FR" sz="2400" b="1" baseline="0">
            <a:solidFill>
              <a:srgbClr val="FF5050"/>
            </a:solidFill>
          </a:endParaRPr>
        </a:p>
      </xdr:txBody>
    </xdr:sp>
    <xdr:clientData/>
  </xdr:twoCellAnchor>
  <xdr:twoCellAnchor>
    <xdr:from>
      <xdr:col>14</xdr:col>
      <xdr:colOff>730250</xdr:colOff>
      <xdr:row>298</xdr:row>
      <xdr:rowOff>158750</xdr:rowOff>
    </xdr:from>
    <xdr:to>
      <xdr:col>16</xdr:col>
      <xdr:colOff>158750</xdr:colOff>
      <xdr:row>309</xdr:row>
      <xdr:rowOff>79375</xdr:rowOff>
    </xdr:to>
    <xdr:sp macro="" textlink="">
      <xdr:nvSpPr>
        <xdr:cNvPr id="10" name="Ellipse 9">
          <a:extLst>
            <a:ext uri="{FF2B5EF4-FFF2-40B4-BE49-F238E27FC236}">
              <a16:creationId xmlns:a16="http://schemas.microsoft.com/office/drawing/2014/main" id="{00000000-0008-0000-0000-00000A000000}"/>
            </a:ext>
          </a:extLst>
        </xdr:cNvPr>
        <xdr:cNvSpPr/>
      </xdr:nvSpPr>
      <xdr:spPr>
        <a:xfrm>
          <a:off x="11398250" y="56927750"/>
          <a:ext cx="952500" cy="2016125"/>
        </a:xfrm>
        <a:prstGeom prst="ellipse">
          <a:avLst/>
        </a:prstGeom>
        <a:noFill/>
        <a:ln w="571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396875</xdr:colOff>
      <xdr:row>305</xdr:row>
      <xdr:rowOff>158751</xdr:rowOff>
    </xdr:from>
    <xdr:to>
      <xdr:col>14</xdr:col>
      <xdr:colOff>714375</xdr:colOff>
      <xdr:row>309</xdr:row>
      <xdr:rowOff>15875</xdr:rowOff>
    </xdr:to>
    <xdr:cxnSp macro="">
      <xdr:nvCxnSpPr>
        <xdr:cNvPr id="74" name="Connecteur droit 73">
          <a:extLst>
            <a:ext uri="{FF2B5EF4-FFF2-40B4-BE49-F238E27FC236}">
              <a16:creationId xmlns:a16="http://schemas.microsoft.com/office/drawing/2014/main" id="{00000000-0008-0000-0000-00004A000000}"/>
            </a:ext>
          </a:extLst>
        </xdr:cNvPr>
        <xdr:cNvCxnSpPr/>
      </xdr:nvCxnSpPr>
      <xdr:spPr>
        <a:xfrm flipV="1">
          <a:off x="4968875" y="58261251"/>
          <a:ext cx="6413500" cy="619124"/>
        </a:xfrm>
        <a:prstGeom prst="line">
          <a:avLst/>
        </a:prstGeom>
        <a:ln w="57150">
          <a:solidFill>
            <a:schemeClr val="accent5"/>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42453</xdr:colOff>
      <xdr:row>288</xdr:row>
      <xdr:rowOff>30266</xdr:rowOff>
    </xdr:from>
    <xdr:to>
      <xdr:col>19</xdr:col>
      <xdr:colOff>662016</xdr:colOff>
      <xdr:row>294</xdr:row>
      <xdr:rowOff>17658</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rot="763822">
          <a:off x="12996453" y="54894266"/>
          <a:ext cx="2143563" cy="1130392"/>
        </a:xfrm>
        <a:prstGeom prst="rect">
          <a:avLst/>
        </a:prstGeom>
        <a:noFill/>
        <a:ln w="76200">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solidFill>
                <a:schemeClr val="accent4"/>
              </a:solidFill>
            </a:rPr>
            <a:t>AVEC</a:t>
          </a:r>
          <a:r>
            <a:rPr lang="fr-FR" sz="2800" b="1" baseline="0">
              <a:solidFill>
                <a:schemeClr val="accent4"/>
              </a:solidFill>
            </a:rPr>
            <a:t> TRI</a:t>
          </a:r>
          <a:endParaRPr lang="fr-FR" sz="2800" b="1">
            <a:solidFill>
              <a:schemeClr val="accent4"/>
            </a:solidFill>
          </a:endParaRPr>
        </a:p>
      </xdr:txBody>
    </xdr:sp>
    <xdr:clientData/>
  </xdr:twoCellAnchor>
  <xdr:twoCellAnchor>
    <xdr:from>
      <xdr:col>0</xdr:col>
      <xdr:colOff>0</xdr:colOff>
      <xdr:row>305</xdr:row>
      <xdr:rowOff>95249</xdr:rowOff>
    </xdr:from>
    <xdr:to>
      <xdr:col>6</xdr:col>
      <xdr:colOff>333374</xdr:colOff>
      <xdr:row>320</xdr:row>
      <xdr:rowOff>174625</xdr:rowOff>
    </xdr:to>
    <xdr:sp macro="" textlink="">
      <xdr:nvSpPr>
        <xdr:cNvPr id="78" name="ZoneTexte 77">
          <a:extLst>
            <a:ext uri="{FF2B5EF4-FFF2-40B4-BE49-F238E27FC236}">
              <a16:creationId xmlns:a16="http://schemas.microsoft.com/office/drawing/2014/main" id="{00000000-0008-0000-0000-00004E000000}"/>
            </a:ext>
          </a:extLst>
        </xdr:cNvPr>
        <xdr:cNvSpPr txBox="1"/>
      </xdr:nvSpPr>
      <xdr:spPr>
        <a:xfrm>
          <a:off x="0" y="58197749"/>
          <a:ext cx="4905374" cy="2936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2600" b="1">
              <a:solidFill>
                <a:schemeClr val="accent5"/>
              </a:solidFill>
            </a:rPr>
            <a:t>Volumes de déchets calculés à partir des caractéristiques de l'événement</a:t>
          </a:r>
          <a:endParaRPr lang="fr-FR" sz="2600" b="1" baseline="0">
            <a:solidFill>
              <a:schemeClr val="accent5"/>
            </a:solidFill>
          </a:endParaRPr>
        </a:p>
        <a:p>
          <a:pPr algn="r">
            <a:spcBef>
              <a:spcPts val="600"/>
            </a:spcBef>
          </a:pPr>
          <a:r>
            <a:rPr lang="fr-FR" sz="2400" i="1" baseline="0">
              <a:solidFill>
                <a:schemeClr val="bg1">
                  <a:lumMod val="75000"/>
                </a:schemeClr>
              </a:solidFill>
            </a:rPr>
            <a:t>Nombre de participants, nombre de repas servis, type de vaisselle utilisée, mise en place du tri ou non...</a:t>
          </a:r>
          <a:endParaRPr lang="fr-FR" sz="2400" i="1">
            <a:solidFill>
              <a:schemeClr val="bg1">
                <a:lumMod val="75000"/>
              </a:schemeClr>
            </a:solidFill>
          </a:endParaRPr>
        </a:p>
      </xdr:txBody>
    </xdr:sp>
    <xdr:clientData/>
  </xdr:twoCellAnchor>
  <xdr:twoCellAnchor>
    <xdr:from>
      <xdr:col>23</xdr:col>
      <xdr:colOff>269874</xdr:colOff>
      <xdr:row>288</xdr:row>
      <xdr:rowOff>22336</xdr:rowOff>
    </xdr:from>
    <xdr:to>
      <xdr:col>32</xdr:col>
      <xdr:colOff>523874</xdr:colOff>
      <xdr:row>315</xdr:row>
      <xdr:rowOff>31750</xdr:rowOff>
    </xdr:to>
    <xdr:grpSp>
      <xdr:nvGrpSpPr>
        <xdr:cNvPr id="52" name="Groupe 51">
          <a:extLst>
            <a:ext uri="{FF2B5EF4-FFF2-40B4-BE49-F238E27FC236}">
              <a16:creationId xmlns:a16="http://schemas.microsoft.com/office/drawing/2014/main" id="{00000000-0008-0000-0000-000034000000}"/>
            </a:ext>
          </a:extLst>
        </xdr:cNvPr>
        <xdr:cNvGrpSpPr/>
      </xdr:nvGrpSpPr>
      <xdr:grpSpPr>
        <a:xfrm>
          <a:off x="17795874" y="54886336"/>
          <a:ext cx="7112000" cy="5152914"/>
          <a:chOff x="15001874" y="54902211"/>
          <a:chExt cx="7112000" cy="5152914"/>
        </a:xfrm>
      </xdr:grpSpPr>
      <xdr:grpSp>
        <xdr:nvGrpSpPr>
          <xdr:cNvPr id="50" name="Groupe 49">
            <a:extLst>
              <a:ext uri="{FF2B5EF4-FFF2-40B4-BE49-F238E27FC236}">
                <a16:creationId xmlns:a16="http://schemas.microsoft.com/office/drawing/2014/main" id="{00000000-0008-0000-0000-000032000000}"/>
              </a:ext>
            </a:extLst>
          </xdr:cNvPr>
          <xdr:cNvGrpSpPr/>
        </xdr:nvGrpSpPr>
        <xdr:grpSpPr>
          <a:xfrm>
            <a:off x="15001874" y="54902211"/>
            <a:ext cx="3843303" cy="5057664"/>
            <a:chOff x="15001874" y="54902211"/>
            <a:chExt cx="3843303" cy="5057664"/>
          </a:xfrm>
        </xdr:grpSpPr>
        <xdr:pic>
          <xdr:nvPicPr>
            <xdr:cNvPr id="76" name="Image 75">
              <a:extLst>
                <a:ext uri="{FF2B5EF4-FFF2-40B4-BE49-F238E27FC236}">
                  <a16:creationId xmlns:a16="http://schemas.microsoft.com/office/drawing/2014/main" id="{00000000-0008-0000-0000-00004C000000}"/>
                </a:ext>
              </a:extLst>
            </xdr:cNvPr>
            <xdr:cNvPicPr>
              <a:picLocks noChangeAspect="1" noChangeArrowheads="1"/>
            </xdr:cNvPicPr>
          </xdr:nvPicPr>
          <xdr:blipFill rotWithShape="1">
            <a:blip xmlns:r="http://schemas.openxmlformats.org/officeDocument/2006/relationships" r:embed="rId20" cstate="screen">
              <a:extLst>
                <a:ext uri="{28A0092B-C50C-407E-A947-70E740481C1C}">
                  <a14:useLocalDpi xmlns:a14="http://schemas.microsoft.com/office/drawing/2010/main"/>
                </a:ext>
              </a:extLst>
            </a:blip>
            <a:srcRect/>
            <a:stretch/>
          </xdr:blipFill>
          <xdr:spPr bwMode="auto">
            <a:xfrm>
              <a:off x="15001874" y="55753000"/>
              <a:ext cx="2327031" cy="420687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7" name="Rectangle 76">
              <a:extLst>
                <a:ext uri="{FF2B5EF4-FFF2-40B4-BE49-F238E27FC236}">
                  <a16:creationId xmlns:a16="http://schemas.microsoft.com/office/drawing/2014/main" id="{00000000-0008-0000-0000-00004D000000}"/>
                </a:ext>
              </a:extLst>
            </xdr:cNvPr>
            <xdr:cNvSpPr/>
          </xdr:nvSpPr>
          <xdr:spPr>
            <a:xfrm rot="763822">
              <a:off x="16332881" y="54902211"/>
              <a:ext cx="2512296" cy="1253486"/>
            </a:xfrm>
            <a:prstGeom prst="rect">
              <a:avLst/>
            </a:prstGeom>
            <a:noFill/>
            <a:ln w="76200">
              <a:solidFill>
                <a:srgbClr val="FF0000"/>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solidFill>
                    <a:srgbClr val="FF0000"/>
                  </a:solidFill>
                </a:rPr>
                <a:t>SANS TRI</a:t>
              </a:r>
            </a:p>
            <a:p>
              <a:pPr algn="ctr"/>
              <a:r>
                <a:rPr lang="fr-FR" sz="2800" b="1">
                  <a:solidFill>
                    <a:srgbClr val="FF0000"/>
                  </a:solidFill>
                </a:rPr>
                <a:t>des emballages</a:t>
              </a:r>
            </a:p>
          </xdr:txBody>
        </xdr:sp>
        <xdr:sp macro="" textlink="">
          <xdr:nvSpPr>
            <xdr:cNvPr id="37" name="Ellipse 36">
              <a:extLst>
                <a:ext uri="{FF2B5EF4-FFF2-40B4-BE49-F238E27FC236}">
                  <a16:creationId xmlns:a16="http://schemas.microsoft.com/office/drawing/2014/main" id="{00000000-0008-0000-0000-000025000000}"/>
                </a:ext>
              </a:extLst>
            </xdr:cNvPr>
            <xdr:cNvSpPr/>
          </xdr:nvSpPr>
          <xdr:spPr>
            <a:xfrm>
              <a:off x="15224126" y="58023125"/>
              <a:ext cx="698500" cy="46037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83" name="Ellipse 82">
              <a:extLst>
                <a:ext uri="{FF2B5EF4-FFF2-40B4-BE49-F238E27FC236}">
                  <a16:creationId xmlns:a16="http://schemas.microsoft.com/office/drawing/2014/main" id="{00000000-0008-0000-0000-000053000000}"/>
                </a:ext>
              </a:extLst>
            </xdr:cNvPr>
            <xdr:cNvSpPr/>
          </xdr:nvSpPr>
          <xdr:spPr>
            <a:xfrm>
              <a:off x="15201901" y="57048400"/>
              <a:ext cx="698500" cy="46037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0" name="Arc 39">
              <a:extLst>
                <a:ext uri="{FF2B5EF4-FFF2-40B4-BE49-F238E27FC236}">
                  <a16:creationId xmlns:a16="http://schemas.microsoft.com/office/drawing/2014/main" id="{00000000-0008-0000-0000-000028000000}"/>
                </a:ext>
              </a:extLst>
            </xdr:cNvPr>
            <xdr:cNvSpPr/>
          </xdr:nvSpPr>
          <xdr:spPr>
            <a:xfrm rot="13149051">
              <a:off x="15144749" y="57277001"/>
              <a:ext cx="914400" cy="914400"/>
            </a:xfrm>
            <a:prstGeom prst="arc">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xnSp macro="">
          <xdr:nvCxnSpPr>
            <xdr:cNvPr id="88" name="Connecteur droit 87">
              <a:extLst>
                <a:ext uri="{FF2B5EF4-FFF2-40B4-BE49-F238E27FC236}">
                  <a16:creationId xmlns:a16="http://schemas.microsoft.com/office/drawing/2014/main" id="{00000000-0008-0000-0000-000058000000}"/>
                </a:ext>
              </a:extLst>
            </xdr:cNvPr>
            <xdr:cNvCxnSpPr>
              <a:endCxn id="37" idx="5"/>
            </xdr:cNvCxnSpPr>
          </xdr:nvCxnSpPr>
          <xdr:spPr>
            <a:xfrm flipH="1" flipV="1">
              <a:off x="15820333" y="58416080"/>
              <a:ext cx="2054917" cy="384920"/>
            </a:xfrm>
            <a:prstGeom prst="line">
              <a:avLst/>
            </a:prstGeom>
            <a:ln w="57150">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90" name="ZoneTexte 89">
            <a:extLst>
              <a:ext uri="{FF2B5EF4-FFF2-40B4-BE49-F238E27FC236}">
                <a16:creationId xmlns:a16="http://schemas.microsoft.com/office/drawing/2014/main" id="{00000000-0008-0000-0000-00005A000000}"/>
              </a:ext>
            </a:extLst>
          </xdr:cNvPr>
          <xdr:cNvSpPr txBox="1"/>
        </xdr:nvSpPr>
        <xdr:spPr>
          <a:xfrm>
            <a:off x="17916523" y="57181750"/>
            <a:ext cx="4197351" cy="287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000" b="1" i="1" u="sng" baseline="0">
                <a:solidFill>
                  <a:srgbClr val="FF0000"/>
                </a:solidFill>
              </a:rPr>
              <a:t>Exemple</a:t>
            </a:r>
          </a:p>
          <a:p>
            <a:pPr algn="l"/>
            <a:r>
              <a:rPr lang="fr-FR" sz="2400" b="1" i="1" baseline="0">
                <a:solidFill>
                  <a:srgbClr val="FF0000"/>
                </a:solidFill>
              </a:rPr>
              <a:t>Si vous choisissez de ne pas trier les emballages, le volume de déchets correspondant est comptabilisé en tant qu'ordures ménagères </a:t>
            </a:r>
          </a:p>
          <a:p>
            <a:pPr algn="l"/>
            <a:r>
              <a:rPr lang="fr-FR" sz="2400" b="1" i="1" baseline="0">
                <a:solidFill>
                  <a:srgbClr val="FF0000"/>
                </a:solidFill>
              </a:rPr>
              <a:t>(Bac gris payant)</a:t>
            </a:r>
          </a:p>
        </xdr:txBody>
      </xdr:sp>
    </xdr:grpSp>
    <xdr:clientData/>
  </xdr:twoCellAnchor>
  <xdr:twoCellAnchor>
    <xdr:from>
      <xdr:col>15</xdr:col>
      <xdr:colOff>73026</xdr:colOff>
      <xdr:row>304</xdr:row>
      <xdr:rowOff>41275</xdr:rowOff>
    </xdr:from>
    <xdr:to>
      <xdr:col>16</xdr:col>
      <xdr:colOff>9526</xdr:colOff>
      <xdr:row>306</xdr:row>
      <xdr:rowOff>120650</xdr:rowOff>
    </xdr:to>
    <xdr:sp macro="" textlink="">
      <xdr:nvSpPr>
        <xdr:cNvPr id="91" name="Ellipse 90">
          <a:extLst>
            <a:ext uri="{FF2B5EF4-FFF2-40B4-BE49-F238E27FC236}">
              <a16:creationId xmlns:a16="http://schemas.microsoft.com/office/drawing/2014/main" id="{00000000-0008-0000-0000-00005B000000}"/>
            </a:ext>
          </a:extLst>
        </xdr:cNvPr>
        <xdr:cNvSpPr/>
      </xdr:nvSpPr>
      <xdr:spPr>
        <a:xfrm>
          <a:off x="11503026" y="57953275"/>
          <a:ext cx="698500" cy="460375"/>
        </a:xfrm>
        <a:prstGeom prst="ellipse">
          <a:avLst/>
        </a:prstGeom>
        <a:noFill/>
        <a:ln w="5715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9526</xdr:colOff>
      <xdr:row>305</xdr:row>
      <xdr:rowOff>80963</xdr:rowOff>
    </xdr:from>
    <xdr:to>
      <xdr:col>18</xdr:col>
      <xdr:colOff>508000</xdr:colOff>
      <xdr:row>306</xdr:row>
      <xdr:rowOff>127000</xdr:rowOff>
    </xdr:to>
    <xdr:cxnSp macro="">
      <xdr:nvCxnSpPr>
        <xdr:cNvPr id="94" name="Connecteur droit 93">
          <a:extLst>
            <a:ext uri="{FF2B5EF4-FFF2-40B4-BE49-F238E27FC236}">
              <a16:creationId xmlns:a16="http://schemas.microsoft.com/office/drawing/2014/main" id="{00000000-0008-0000-0000-00005E000000}"/>
            </a:ext>
          </a:extLst>
        </xdr:cNvPr>
        <xdr:cNvCxnSpPr>
          <a:endCxn id="91" idx="6"/>
        </xdr:cNvCxnSpPr>
      </xdr:nvCxnSpPr>
      <xdr:spPr>
        <a:xfrm flipH="1" flipV="1">
          <a:off x="12201526" y="58183463"/>
          <a:ext cx="2022474" cy="236537"/>
        </a:xfrm>
        <a:prstGeom prst="line">
          <a:avLst/>
        </a:prstGeom>
        <a:ln w="57150">
          <a:solidFill>
            <a:schemeClr val="accent3"/>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619125</xdr:colOff>
      <xdr:row>300</xdr:row>
      <xdr:rowOff>0</xdr:rowOff>
    </xdr:from>
    <xdr:to>
      <xdr:col>23</xdr:col>
      <xdr:colOff>254001</xdr:colOff>
      <xdr:row>315</xdr:row>
      <xdr:rowOff>133461</xdr:rowOff>
    </xdr:to>
    <xdr:sp macro="" textlink="">
      <xdr:nvSpPr>
        <xdr:cNvPr id="98" name="ZoneTexte 97">
          <a:extLst>
            <a:ext uri="{FF2B5EF4-FFF2-40B4-BE49-F238E27FC236}">
              <a16:creationId xmlns:a16="http://schemas.microsoft.com/office/drawing/2014/main" id="{00000000-0008-0000-0000-000062000000}"/>
            </a:ext>
          </a:extLst>
        </xdr:cNvPr>
        <xdr:cNvSpPr txBox="1"/>
      </xdr:nvSpPr>
      <xdr:spPr>
        <a:xfrm>
          <a:off x="14335125" y="57150000"/>
          <a:ext cx="3444876" cy="2990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000" b="1" i="1" u="sng" baseline="0">
              <a:solidFill>
                <a:schemeClr val="accent3"/>
              </a:solidFill>
            </a:rPr>
            <a:t>Exemple</a:t>
          </a:r>
        </a:p>
        <a:p>
          <a:pPr algn="l"/>
          <a:r>
            <a:rPr lang="fr-FR" sz="2400" b="1" i="1" baseline="0">
              <a:solidFill>
                <a:schemeClr val="accent3"/>
              </a:solidFill>
            </a:rPr>
            <a:t>Si vous choisissez de trier les emballages, le volume de déchets correspondant est comptabilisé en tant qu'emballage </a:t>
          </a:r>
        </a:p>
        <a:p>
          <a:pPr algn="l"/>
          <a:r>
            <a:rPr lang="fr-FR" sz="2400" b="1" i="1" baseline="0">
              <a:solidFill>
                <a:schemeClr val="accent3"/>
              </a:solidFill>
            </a:rPr>
            <a:t>(bac jaune gratuit)</a:t>
          </a:r>
        </a:p>
      </xdr:txBody>
    </xdr:sp>
    <xdr:clientData/>
  </xdr:twoCellAnchor>
  <xdr:twoCellAnchor>
    <xdr:from>
      <xdr:col>14</xdr:col>
      <xdr:colOff>539749</xdr:colOff>
      <xdr:row>309</xdr:row>
      <xdr:rowOff>63499</xdr:rowOff>
    </xdr:from>
    <xdr:to>
      <xdr:col>16</xdr:col>
      <xdr:colOff>365124</xdr:colOff>
      <xdr:row>315</xdr:row>
      <xdr:rowOff>79374</xdr:rowOff>
    </xdr:to>
    <xdr:sp macro="" textlink="">
      <xdr:nvSpPr>
        <xdr:cNvPr id="101" name="Ellipse 100">
          <a:extLst>
            <a:ext uri="{FF2B5EF4-FFF2-40B4-BE49-F238E27FC236}">
              <a16:creationId xmlns:a16="http://schemas.microsoft.com/office/drawing/2014/main" id="{00000000-0008-0000-0000-000065000000}"/>
            </a:ext>
          </a:extLst>
        </xdr:cNvPr>
        <xdr:cNvSpPr/>
      </xdr:nvSpPr>
      <xdr:spPr>
        <a:xfrm>
          <a:off x="11207749" y="58927999"/>
          <a:ext cx="1349375" cy="1158875"/>
        </a:xfrm>
        <a:prstGeom prst="ellipse">
          <a:avLst/>
        </a:prstGeom>
        <a:noFill/>
        <a:ln w="571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184150</xdr:colOff>
      <xdr:row>314</xdr:row>
      <xdr:rowOff>104776</xdr:rowOff>
    </xdr:from>
    <xdr:to>
      <xdr:col>20</xdr:col>
      <xdr:colOff>111125</xdr:colOff>
      <xdr:row>321</xdr:row>
      <xdr:rowOff>127000</xdr:rowOff>
    </xdr:to>
    <xdr:cxnSp macro="">
      <xdr:nvCxnSpPr>
        <xdr:cNvPr id="102" name="Connecteur droit 101">
          <a:extLst>
            <a:ext uri="{FF2B5EF4-FFF2-40B4-BE49-F238E27FC236}">
              <a16:creationId xmlns:a16="http://schemas.microsoft.com/office/drawing/2014/main" id="{00000000-0008-0000-0000-000066000000}"/>
            </a:ext>
          </a:extLst>
        </xdr:cNvPr>
        <xdr:cNvCxnSpPr/>
      </xdr:nvCxnSpPr>
      <xdr:spPr>
        <a:xfrm flipH="1" flipV="1">
          <a:off x="12376150" y="59921776"/>
          <a:ext cx="2974975" cy="1355724"/>
        </a:xfrm>
        <a:prstGeom prst="line">
          <a:avLst/>
        </a:prstGeom>
        <a:ln w="57150">
          <a:solidFill>
            <a:schemeClr val="accent5"/>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517524</xdr:colOff>
      <xdr:row>339</xdr:row>
      <xdr:rowOff>41274</xdr:rowOff>
    </xdr:from>
    <xdr:to>
      <xdr:col>31</xdr:col>
      <xdr:colOff>253999</xdr:colOff>
      <xdr:row>354</xdr:row>
      <xdr:rowOff>120650</xdr:rowOff>
    </xdr:to>
    <xdr:sp macro="" textlink="">
      <xdr:nvSpPr>
        <xdr:cNvPr id="104" name="ZoneTexte 103">
          <a:extLst>
            <a:ext uri="{FF2B5EF4-FFF2-40B4-BE49-F238E27FC236}">
              <a16:creationId xmlns:a16="http://schemas.microsoft.com/office/drawing/2014/main" id="{00000000-0008-0000-0000-000068000000}"/>
            </a:ext>
          </a:extLst>
        </xdr:cNvPr>
        <xdr:cNvSpPr txBox="1"/>
      </xdr:nvSpPr>
      <xdr:spPr>
        <a:xfrm>
          <a:off x="15757524" y="64620774"/>
          <a:ext cx="8118475" cy="2936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600" b="1">
              <a:solidFill>
                <a:schemeClr val="accent5"/>
              </a:solidFill>
            </a:rPr>
            <a:t>En fonction de vos choix de tri, le simulateur vous propose un exemple de dotation </a:t>
          </a:r>
          <a:r>
            <a:rPr lang="fr-FR" sz="2600" b="1">
              <a:solidFill>
                <a:schemeClr val="accent5"/>
              </a:solidFill>
              <a:latin typeface="+mn-lt"/>
              <a:ea typeface="+mn-ea"/>
              <a:cs typeface="+mn-cs"/>
            </a:rPr>
            <a:t>de bacs correspondant </a:t>
          </a:r>
          <a:r>
            <a:rPr lang="fr-FR" sz="2600" b="1">
              <a:solidFill>
                <a:schemeClr val="accent5"/>
              </a:solidFill>
            </a:rPr>
            <a:t>au volumes de déchets calculés</a:t>
          </a:r>
        </a:p>
        <a:p>
          <a:pPr marL="0" marR="0" lvl="0" indent="0" algn="l" defTabSz="914400" eaLnBrk="1" fontAlgn="auto" latinLnBrk="0" hangingPunct="1">
            <a:lnSpc>
              <a:spcPct val="100000"/>
            </a:lnSpc>
            <a:spcBef>
              <a:spcPts val="600"/>
            </a:spcBef>
            <a:spcAft>
              <a:spcPts val="0"/>
            </a:spcAft>
            <a:buClrTx/>
            <a:buSzTx/>
            <a:buFontTx/>
            <a:buNone/>
            <a:tabLst/>
            <a:defRPr/>
          </a:pPr>
          <a:r>
            <a:rPr lang="fr-FR" sz="2400" i="0" baseline="0">
              <a:solidFill>
                <a:schemeClr val="bg1">
                  <a:lumMod val="75000"/>
                </a:schemeClr>
              </a:solidFill>
              <a:latin typeface="+mn-lt"/>
              <a:ea typeface="+mn-ea"/>
              <a:cs typeface="+mn-cs"/>
              <a:sym typeface="Webdings" panose="05030102010509060703" pitchFamily="18" charset="2"/>
            </a:rPr>
            <a:t></a:t>
          </a:r>
          <a:r>
            <a:rPr lang="fr-FR" sz="2400" i="0" baseline="0">
              <a:solidFill>
                <a:schemeClr val="bg1">
                  <a:lumMod val="75000"/>
                </a:schemeClr>
              </a:solidFill>
              <a:latin typeface="+mn-lt"/>
              <a:ea typeface="+mn-ea"/>
              <a:cs typeface="+mn-cs"/>
              <a:sym typeface="Wingdings" panose="05000000000000000000" pitchFamily="2" charset="2"/>
            </a:rPr>
            <a:t> Retrouvez les dimensions des bacs de collecte sur notre brochure  </a:t>
          </a:r>
          <a:r>
            <a:rPr lang="fr-FR" sz="2400" i="0" baseline="0">
              <a:solidFill>
                <a:srgbClr val="C00000"/>
              </a:solidFill>
              <a:latin typeface="+mn-lt"/>
              <a:ea typeface="+mn-ea"/>
              <a:cs typeface="+mn-cs"/>
              <a:sym typeface="Wingdings" panose="05000000000000000000" pitchFamily="2" charset="2"/>
            </a:rPr>
            <a:t>lien</a:t>
          </a:r>
          <a:endParaRPr lang="fr-FR" sz="2600" b="1" i="0" baseline="0">
            <a:solidFill>
              <a:srgbClr val="C00000"/>
            </a:solidFill>
          </a:endParaRPr>
        </a:p>
      </xdr:txBody>
    </xdr:sp>
    <xdr:clientData/>
  </xdr:twoCellAnchor>
  <xdr:twoCellAnchor>
    <xdr:from>
      <xdr:col>9</xdr:col>
      <xdr:colOff>730250</xdr:colOff>
      <xdr:row>317</xdr:row>
      <xdr:rowOff>15875</xdr:rowOff>
    </xdr:from>
    <xdr:to>
      <xdr:col>17</xdr:col>
      <xdr:colOff>63500</xdr:colOff>
      <xdr:row>342</xdr:row>
      <xdr:rowOff>127000</xdr:rowOff>
    </xdr:to>
    <xdr:sp macro="" textlink="">
      <xdr:nvSpPr>
        <xdr:cNvPr id="106" name="Ellipse 105">
          <a:extLst>
            <a:ext uri="{FF2B5EF4-FFF2-40B4-BE49-F238E27FC236}">
              <a16:creationId xmlns:a16="http://schemas.microsoft.com/office/drawing/2014/main" id="{00000000-0008-0000-0000-00006A000000}"/>
            </a:ext>
          </a:extLst>
        </xdr:cNvPr>
        <xdr:cNvSpPr/>
      </xdr:nvSpPr>
      <xdr:spPr>
        <a:xfrm>
          <a:off x="7588250" y="60404375"/>
          <a:ext cx="5429250" cy="4873625"/>
        </a:xfrm>
        <a:prstGeom prst="ellipse">
          <a:avLst/>
        </a:prstGeom>
        <a:noFill/>
        <a:ln w="571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606426</xdr:colOff>
      <xdr:row>335</xdr:row>
      <xdr:rowOff>19051</xdr:rowOff>
    </xdr:from>
    <xdr:to>
      <xdr:col>20</xdr:col>
      <xdr:colOff>317500</xdr:colOff>
      <xdr:row>341</xdr:row>
      <xdr:rowOff>79375</xdr:rowOff>
    </xdr:to>
    <xdr:cxnSp macro="">
      <xdr:nvCxnSpPr>
        <xdr:cNvPr id="107" name="Connecteur droit 106">
          <a:extLst>
            <a:ext uri="{FF2B5EF4-FFF2-40B4-BE49-F238E27FC236}">
              <a16:creationId xmlns:a16="http://schemas.microsoft.com/office/drawing/2014/main" id="{00000000-0008-0000-0000-00006B000000}"/>
            </a:ext>
          </a:extLst>
        </xdr:cNvPr>
        <xdr:cNvCxnSpPr/>
      </xdr:nvCxnSpPr>
      <xdr:spPr>
        <a:xfrm flipH="1" flipV="1">
          <a:off x="12798426" y="63836551"/>
          <a:ext cx="2759074" cy="1203324"/>
        </a:xfrm>
        <a:prstGeom prst="line">
          <a:avLst/>
        </a:prstGeom>
        <a:ln w="57150">
          <a:solidFill>
            <a:schemeClr val="accent5"/>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431800</xdr:colOff>
      <xdr:row>319</xdr:row>
      <xdr:rowOff>146049</xdr:rowOff>
    </xdr:from>
    <xdr:to>
      <xdr:col>27</xdr:col>
      <xdr:colOff>3174</xdr:colOff>
      <xdr:row>335</xdr:row>
      <xdr:rowOff>34925</xdr:rowOff>
    </xdr:to>
    <xdr:sp macro="" textlink="">
      <xdr:nvSpPr>
        <xdr:cNvPr id="108" name="ZoneTexte 107">
          <a:extLst>
            <a:ext uri="{FF2B5EF4-FFF2-40B4-BE49-F238E27FC236}">
              <a16:creationId xmlns:a16="http://schemas.microsoft.com/office/drawing/2014/main" id="{00000000-0008-0000-0000-00006C000000}"/>
            </a:ext>
          </a:extLst>
        </xdr:cNvPr>
        <xdr:cNvSpPr txBox="1"/>
      </xdr:nvSpPr>
      <xdr:spPr>
        <a:xfrm>
          <a:off x="15671800" y="60915549"/>
          <a:ext cx="4905374" cy="2936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600" b="1">
              <a:solidFill>
                <a:schemeClr val="accent5"/>
              </a:solidFill>
            </a:rPr>
            <a:t>Volume total estimé de déchets produits sur l'événement</a:t>
          </a:r>
          <a:endParaRPr lang="fr-FR" sz="2600" b="1" baseline="0">
            <a:solidFill>
              <a:schemeClr val="accent5"/>
            </a:solidFill>
          </a:endParaRPr>
        </a:p>
        <a:p>
          <a:pPr algn="l">
            <a:spcBef>
              <a:spcPts val="600"/>
            </a:spcBef>
          </a:pPr>
          <a:r>
            <a:rPr lang="fr-FR" sz="2400" i="1" u="sng" baseline="0">
              <a:solidFill>
                <a:schemeClr val="bg1">
                  <a:lumMod val="75000"/>
                </a:schemeClr>
              </a:solidFill>
            </a:rPr>
            <a:t>Astuce</a:t>
          </a:r>
          <a:r>
            <a:rPr lang="fr-FR" sz="2400" i="1" baseline="0">
              <a:solidFill>
                <a:schemeClr val="bg1">
                  <a:lumMod val="75000"/>
                </a:schemeClr>
              </a:solidFill>
            </a:rPr>
            <a:t> = comparer avec le volume de déchets produits et/ou avec le volume de bacs empruntés sur les éditions précédentes pour vérifier la justesse de la simulation.</a:t>
          </a:r>
          <a:endParaRPr lang="fr-FR" sz="2400" i="1">
            <a:solidFill>
              <a:schemeClr val="bg1">
                <a:lumMod val="75000"/>
              </a:schemeClr>
            </a:solidFill>
          </a:endParaRPr>
        </a:p>
      </xdr:txBody>
    </xdr:sp>
    <xdr:clientData/>
  </xdr:twoCellAnchor>
  <xdr:twoCellAnchor>
    <xdr:from>
      <xdr:col>4</xdr:col>
      <xdr:colOff>47625</xdr:colOff>
      <xdr:row>356</xdr:row>
      <xdr:rowOff>158750</xdr:rowOff>
    </xdr:from>
    <xdr:to>
      <xdr:col>29</xdr:col>
      <xdr:colOff>650875</xdr:colOff>
      <xdr:row>360</xdr:row>
      <xdr:rowOff>182569</xdr:rowOff>
    </xdr:to>
    <xdr:sp macro="" textlink="">
      <xdr:nvSpPr>
        <xdr:cNvPr id="110" name="ZoneTexte 109">
          <a:extLst>
            <a:ext uri="{FF2B5EF4-FFF2-40B4-BE49-F238E27FC236}">
              <a16:creationId xmlns:a16="http://schemas.microsoft.com/office/drawing/2014/main" id="{00000000-0008-0000-0000-00006E000000}"/>
            </a:ext>
          </a:extLst>
        </xdr:cNvPr>
        <xdr:cNvSpPr txBox="1"/>
      </xdr:nvSpPr>
      <xdr:spPr>
        <a:xfrm>
          <a:off x="3095625" y="67976750"/>
          <a:ext cx="19653250" cy="785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0">
              <a:solidFill>
                <a:schemeClr val="accent2"/>
              </a:solidFill>
              <a:sym typeface="Wingdings" panose="05000000000000000000" pitchFamily="2" charset="2"/>
            </a:rPr>
            <a:t></a:t>
          </a:r>
          <a:r>
            <a:rPr lang="fr-FR" sz="2800" b="1" baseline="0">
              <a:solidFill>
                <a:schemeClr val="accent2"/>
              </a:solidFill>
              <a:sym typeface="Wingdings" panose="05000000000000000000" pitchFamily="2" charset="2"/>
            </a:rPr>
            <a:t> Allez dans la convention pour prendre connaissance des conditions de location et vérifier l'exactitude des informations saisies</a:t>
          </a:r>
          <a:endParaRPr lang="fr-FR" sz="3200" b="1">
            <a:solidFill>
              <a:schemeClr val="accent2"/>
            </a:solidFill>
            <a:sym typeface="Wingdings" panose="05000000000000000000" pitchFamily="2" charset="2"/>
          </a:endParaRPr>
        </a:p>
        <a:p>
          <a:pPr marL="0" marR="0" lvl="0" indent="0" defTabSz="914400" eaLnBrk="1" fontAlgn="auto" latinLnBrk="0" hangingPunct="1">
            <a:lnSpc>
              <a:spcPct val="100000"/>
            </a:lnSpc>
            <a:spcBef>
              <a:spcPts val="1800"/>
            </a:spcBef>
            <a:spcAft>
              <a:spcPts val="0"/>
            </a:spcAft>
            <a:buClrTx/>
            <a:buSzTx/>
            <a:buFontTx/>
            <a:buNone/>
            <a:tabLst/>
            <a:defRPr/>
          </a:pPr>
          <a:endParaRPr lang="fr-FR" sz="2800" b="1">
            <a:solidFill>
              <a:schemeClr val="accent2"/>
            </a:solidFill>
          </a:endParaRPr>
        </a:p>
      </xdr:txBody>
    </xdr:sp>
    <xdr:clientData/>
  </xdr:twoCellAnchor>
  <xdr:twoCellAnchor editAs="oneCell">
    <xdr:from>
      <xdr:col>8</xdr:col>
      <xdr:colOff>682625</xdr:colOff>
      <xdr:row>360</xdr:row>
      <xdr:rowOff>158750</xdr:rowOff>
    </xdr:from>
    <xdr:to>
      <xdr:col>17</xdr:col>
      <xdr:colOff>102082</xdr:colOff>
      <xdr:row>368</xdr:row>
      <xdr:rowOff>47625</xdr:rowOff>
    </xdr:to>
    <xdr:pic>
      <xdr:nvPicPr>
        <xdr:cNvPr id="112" name="Image 111">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a:ext>
          </a:extLst>
        </a:blip>
        <a:srcRect/>
        <a:stretch>
          <a:fillRect/>
        </a:stretch>
      </xdr:blipFill>
      <xdr:spPr bwMode="auto">
        <a:xfrm>
          <a:off x="6778625" y="68738750"/>
          <a:ext cx="6277457" cy="141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714375</xdr:colOff>
      <xdr:row>362</xdr:row>
      <xdr:rowOff>158750</xdr:rowOff>
    </xdr:from>
    <xdr:to>
      <xdr:col>16</xdr:col>
      <xdr:colOff>666750</xdr:colOff>
      <xdr:row>367</xdr:row>
      <xdr:rowOff>47625</xdr:rowOff>
    </xdr:to>
    <xdr:sp macro="" textlink="">
      <xdr:nvSpPr>
        <xdr:cNvPr id="113" name="Ellipse 112">
          <a:extLst>
            <a:ext uri="{FF2B5EF4-FFF2-40B4-BE49-F238E27FC236}">
              <a16:creationId xmlns:a16="http://schemas.microsoft.com/office/drawing/2014/main" id="{00000000-0008-0000-0000-000071000000}"/>
            </a:ext>
          </a:extLst>
        </xdr:cNvPr>
        <xdr:cNvSpPr/>
      </xdr:nvSpPr>
      <xdr:spPr>
        <a:xfrm>
          <a:off x="10620375" y="69119750"/>
          <a:ext cx="2238375" cy="84137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16</xdr:col>
      <xdr:colOff>95250</xdr:colOff>
      <xdr:row>368</xdr:row>
      <xdr:rowOff>63500</xdr:rowOff>
    </xdr:from>
    <xdr:to>
      <xdr:col>20</xdr:col>
      <xdr:colOff>508391</xdr:colOff>
      <xdr:row>379</xdr:row>
      <xdr:rowOff>141989</xdr:rowOff>
    </xdr:to>
    <xdr:pic>
      <xdr:nvPicPr>
        <xdr:cNvPr id="117" name="Image 116">
          <a:extLst>
            <a:ext uri="{FF2B5EF4-FFF2-40B4-BE49-F238E27FC236}">
              <a16:creationId xmlns:a16="http://schemas.microsoft.com/office/drawing/2014/main" id="{00000000-0008-0000-0000-000075000000}"/>
            </a:ext>
          </a:extLst>
        </xdr:cNvPr>
        <xdr:cNvPicPr/>
      </xdr:nvPicPr>
      <xdr:blipFill>
        <a:blip xmlns:r="http://schemas.openxmlformats.org/officeDocument/2006/relationships" r:embed="rId22" cstate="screen">
          <a:duotone>
            <a:schemeClr val="accent4">
              <a:shade val="45000"/>
              <a:satMod val="135000"/>
            </a:schemeClr>
            <a:prstClr val="white"/>
          </a:duotone>
          <a:extLst>
            <a:ext uri="{28A0092B-C50C-407E-A947-70E740481C1C}">
              <a14:useLocalDpi xmlns:a14="http://schemas.microsoft.com/office/drawing/2010/main"/>
            </a:ext>
          </a:extLst>
        </a:blip>
        <a:stretch>
          <a:fillRect/>
        </a:stretch>
      </xdr:blipFill>
      <xdr:spPr>
        <a:xfrm rot="21128556">
          <a:off x="12287250" y="70167500"/>
          <a:ext cx="3461141" cy="2173989"/>
        </a:xfrm>
        <a:prstGeom prst="rect">
          <a:avLst/>
        </a:prstGeom>
      </xdr:spPr>
    </xdr:pic>
    <xdr:clientData/>
  </xdr:twoCellAnchor>
  <xdr:twoCellAnchor editAs="oneCell">
    <xdr:from>
      <xdr:col>19</xdr:col>
      <xdr:colOff>571499</xdr:colOff>
      <xdr:row>367</xdr:row>
      <xdr:rowOff>73025</xdr:rowOff>
    </xdr:from>
    <xdr:to>
      <xdr:col>21</xdr:col>
      <xdr:colOff>79374</xdr:colOff>
      <xdr:row>372</xdr:row>
      <xdr:rowOff>152400</xdr:rowOff>
    </xdr:to>
    <xdr:pic>
      <xdr:nvPicPr>
        <xdr:cNvPr id="121" name="Graphique 120" descr="Ampoule">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a:ext>
            <a:ext uri="{96DAC541-7B7A-43D3-8B79-37D633B846F1}">
              <asvg:svgBlip xmlns:asvg="http://schemas.microsoft.com/office/drawing/2016/SVG/main" r:embed="rId24"/>
            </a:ext>
          </a:extLst>
        </a:blip>
        <a:stretch>
          <a:fillRect/>
        </a:stretch>
      </xdr:blipFill>
      <xdr:spPr>
        <a:xfrm>
          <a:off x="15049499" y="69986525"/>
          <a:ext cx="1031875" cy="1031875"/>
        </a:xfrm>
        <a:prstGeom prst="rect">
          <a:avLst/>
        </a:prstGeom>
      </xdr:spPr>
    </xdr:pic>
    <xdr:clientData/>
  </xdr:twoCellAnchor>
  <xdr:twoCellAnchor>
    <xdr:from>
      <xdr:col>21</xdr:col>
      <xdr:colOff>222250</xdr:colOff>
      <xdr:row>366</xdr:row>
      <xdr:rowOff>158750</xdr:rowOff>
    </xdr:from>
    <xdr:to>
      <xdr:col>31</xdr:col>
      <xdr:colOff>720725</xdr:colOff>
      <xdr:row>376</xdr:row>
      <xdr:rowOff>47625</xdr:rowOff>
    </xdr:to>
    <xdr:sp macro="" textlink="">
      <xdr:nvSpPr>
        <xdr:cNvPr id="122" name="ZoneTexte 121">
          <a:extLst>
            <a:ext uri="{FF2B5EF4-FFF2-40B4-BE49-F238E27FC236}">
              <a16:creationId xmlns:a16="http://schemas.microsoft.com/office/drawing/2014/main" id="{00000000-0008-0000-0000-00007A000000}"/>
            </a:ext>
          </a:extLst>
        </xdr:cNvPr>
        <xdr:cNvSpPr txBox="1"/>
      </xdr:nvSpPr>
      <xdr:spPr>
        <a:xfrm>
          <a:off x="16224250" y="69881750"/>
          <a:ext cx="8118475" cy="179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2600" b="1">
              <a:solidFill>
                <a:schemeClr val="accent4"/>
              </a:solidFill>
            </a:rPr>
            <a:t>Si vous</a:t>
          </a:r>
          <a:r>
            <a:rPr lang="fr-FR" sz="2600" b="1" baseline="0">
              <a:solidFill>
                <a:schemeClr val="accent4"/>
              </a:solidFill>
            </a:rPr>
            <a:t> connaissez déjà le nombre et le type de bacs que vous souhaitez louer, vous pouvez préremplir votre demande de matériel (page 4)</a:t>
          </a:r>
          <a:endParaRPr lang="fr-FR" sz="2600" b="1">
            <a:solidFill>
              <a:schemeClr val="accent4"/>
            </a:solidFill>
          </a:endParaRPr>
        </a:p>
      </xdr:txBody>
    </xdr:sp>
    <xdr:clientData/>
  </xdr:twoCellAnchor>
  <xdr:twoCellAnchor editAs="oneCell">
    <xdr:from>
      <xdr:col>19</xdr:col>
      <xdr:colOff>257176</xdr:colOff>
      <xdr:row>375</xdr:row>
      <xdr:rowOff>95250</xdr:rowOff>
    </xdr:from>
    <xdr:to>
      <xdr:col>31</xdr:col>
      <xdr:colOff>666750</xdr:colOff>
      <xdr:row>395</xdr:row>
      <xdr:rowOff>98422</xdr:rowOff>
    </xdr:to>
    <xdr:pic>
      <xdr:nvPicPr>
        <xdr:cNvPr id="103" name="Image 102">
          <a:extLst>
            <a:ext uri="{FF2B5EF4-FFF2-40B4-BE49-F238E27FC236}">
              <a16:creationId xmlns:a16="http://schemas.microsoft.com/office/drawing/2014/main" id="{00000000-0008-0000-0000-000067000000}"/>
            </a:ext>
          </a:extLst>
        </xdr:cNvPr>
        <xdr:cNvPicPr>
          <a:picLocks noChangeAspect="1"/>
        </xdr:cNvPicPr>
      </xdr:nvPicPr>
      <xdr:blipFill rotWithShape="1">
        <a:blip xmlns:r="http://schemas.openxmlformats.org/officeDocument/2006/relationships" r:embed="rId25" cstate="screen">
          <a:extLst>
            <a:ext uri="{28A0092B-C50C-407E-A947-70E740481C1C}">
              <a14:useLocalDpi xmlns:a14="http://schemas.microsoft.com/office/drawing/2010/main"/>
            </a:ext>
          </a:extLst>
        </a:blip>
        <a:srcRect/>
        <a:stretch/>
      </xdr:blipFill>
      <xdr:spPr>
        <a:xfrm>
          <a:off x="14735176" y="65579625"/>
          <a:ext cx="9553574" cy="3495672"/>
        </a:xfrm>
        <a:prstGeom prst="rect">
          <a:avLst/>
        </a:prstGeom>
      </xdr:spPr>
    </xdr:pic>
    <xdr:clientData/>
  </xdr:twoCellAnchor>
  <xdr:twoCellAnchor>
    <xdr:from>
      <xdr:col>19</xdr:col>
      <xdr:colOff>47625</xdr:colOff>
      <xdr:row>402</xdr:row>
      <xdr:rowOff>126999</xdr:rowOff>
    </xdr:from>
    <xdr:to>
      <xdr:col>32</xdr:col>
      <xdr:colOff>428625</xdr:colOff>
      <xdr:row>420</xdr:row>
      <xdr:rowOff>15874</xdr:rowOff>
    </xdr:to>
    <xdr:sp macro="" textlink="">
      <xdr:nvSpPr>
        <xdr:cNvPr id="105" name="ZoneTexte 104">
          <a:extLst>
            <a:ext uri="{FF2B5EF4-FFF2-40B4-BE49-F238E27FC236}">
              <a16:creationId xmlns:a16="http://schemas.microsoft.com/office/drawing/2014/main" id="{00000000-0008-0000-0000-000069000000}"/>
            </a:ext>
          </a:extLst>
        </xdr:cNvPr>
        <xdr:cNvSpPr txBox="1"/>
      </xdr:nvSpPr>
      <xdr:spPr>
        <a:xfrm>
          <a:off x="14525625" y="76707999"/>
          <a:ext cx="10287000" cy="3317875"/>
        </a:xfrm>
        <a:prstGeom prst="rect">
          <a:avLst/>
        </a:prstGeom>
        <a:solidFill>
          <a:schemeClr val="accent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800" b="1" baseline="0">
              <a:solidFill>
                <a:schemeClr val="bg1"/>
              </a:solidFill>
            </a:rPr>
            <a:t>Une fois le formulaire et la convention remplis et sauvegardés, renvoyez-nous le fichier par mail à l'adresse : </a:t>
          </a:r>
          <a:r>
            <a:rPr lang="fr-FR" sz="3200" b="1" baseline="0">
              <a:solidFill>
                <a:schemeClr val="bg1"/>
              </a:solidFill>
            </a:rPr>
            <a:t>contact@smtc68.fr</a:t>
          </a:r>
        </a:p>
        <a:p>
          <a:endParaRPr lang="fr-FR" sz="2800" baseline="0">
            <a:solidFill>
              <a:schemeClr val="bg1"/>
            </a:solidFill>
          </a:endParaRPr>
        </a:p>
        <a:p>
          <a:r>
            <a:rPr lang="fr-FR" sz="2800" b="1" baseline="0">
              <a:solidFill>
                <a:schemeClr val="bg1"/>
              </a:solidFill>
            </a:rPr>
            <a:t>Avec pour objet </a:t>
          </a:r>
          <a:r>
            <a:rPr lang="fr-FR" sz="2800" b="1" i="1" u="sng" baseline="0">
              <a:solidFill>
                <a:schemeClr val="bg1"/>
              </a:solidFill>
            </a:rPr>
            <a:t>"Manifestation -Demande de location de bacs"</a:t>
          </a:r>
        </a:p>
        <a:p>
          <a:endParaRPr lang="fr-FR" sz="2800" baseline="0">
            <a:solidFill>
              <a:schemeClr val="bg1"/>
            </a:solidFill>
          </a:endParaRPr>
        </a:p>
        <a:p>
          <a:r>
            <a:rPr lang="fr-FR" sz="2800" baseline="0">
              <a:solidFill>
                <a:schemeClr val="bg1"/>
              </a:solidFill>
            </a:rPr>
            <a:t>Notre équipe prendra alors rapidement contact avec vous pour étudier votre demande.</a:t>
          </a:r>
        </a:p>
        <a:p>
          <a:endParaRPr lang="fr-FR" sz="2800" baseline="0"/>
        </a:p>
        <a:p>
          <a:endParaRPr lang="fr-FR" sz="2800" baseline="0"/>
        </a:p>
      </xdr:txBody>
    </xdr:sp>
    <xdr:clientData/>
  </xdr:twoCellAnchor>
  <xdr:twoCellAnchor editAs="oneCell">
    <xdr:from>
      <xdr:col>17</xdr:col>
      <xdr:colOff>317500</xdr:colOff>
      <xdr:row>395</xdr:row>
      <xdr:rowOff>152400</xdr:rowOff>
    </xdr:from>
    <xdr:to>
      <xdr:col>19</xdr:col>
      <xdr:colOff>698500</xdr:colOff>
      <xdr:row>405</xdr:row>
      <xdr:rowOff>152400</xdr:rowOff>
    </xdr:to>
    <xdr:pic>
      <xdr:nvPicPr>
        <xdr:cNvPr id="124" name="Graphique 123" descr="Coche">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a:ext>
            <a:ext uri="{96DAC541-7B7A-43D3-8B79-37D633B846F1}">
              <asvg:svgBlip xmlns:asvg="http://schemas.microsoft.com/office/drawing/2016/SVG/main" r:embed="rId27"/>
            </a:ext>
          </a:extLst>
        </a:blip>
        <a:stretch>
          <a:fillRect/>
        </a:stretch>
      </xdr:blipFill>
      <xdr:spPr>
        <a:xfrm>
          <a:off x="13271500" y="75399900"/>
          <a:ext cx="1905000" cy="1905000"/>
        </a:xfrm>
        <a:prstGeom prst="rect">
          <a:avLst/>
        </a:prstGeom>
        <a:effectLst>
          <a:outerShdw blurRad="50800" dist="38100" dir="2700000" algn="tl" rotWithShape="0">
            <a:prstClr val="black">
              <a:alpha val="40000"/>
            </a:prstClr>
          </a:outerShdw>
        </a:effectLst>
      </xdr:spPr>
    </xdr:pic>
    <xdr:clientData/>
  </xdr:twoCellAnchor>
  <xdr:twoCellAnchor editAs="oneCell">
    <xdr:from>
      <xdr:col>32</xdr:col>
      <xdr:colOff>15874</xdr:colOff>
      <xdr:row>417</xdr:row>
      <xdr:rowOff>31749</xdr:rowOff>
    </xdr:from>
    <xdr:to>
      <xdr:col>34</xdr:col>
      <xdr:colOff>158749</xdr:colOff>
      <xdr:row>425</xdr:row>
      <xdr:rowOff>63499</xdr:rowOff>
    </xdr:to>
    <xdr:pic>
      <xdr:nvPicPr>
        <xdr:cNvPr id="6" name="Graphique 5" descr="Enveloppe ouvert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 uri="{96DAC541-7B7A-43D3-8B79-37D633B846F1}">
              <asvg:svgBlip xmlns:asvg="http://schemas.microsoft.com/office/drawing/2016/SVG/main" r:embed="rId29"/>
            </a:ext>
          </a:extLst>
        </a:blip>
        <a:stretch>
          <a:fillRect/>
        </a:stretch>
      </xdr:blipFill>
      <xdr:spPr>
        <a:xfrm>
          <a:off x="24399874" y="79470249"/>
          <a:ext cx="1666875" cy="1666875"/>
        </a:xfrm>
        <a:prstGeom prst="rect">
          <a:avLst/>
        </a:prstGeom>
      </xdr:spPr>
    </xdr:pic>
    <xdr:clientData/>
  </xdr:twoCellAnchor>
  <xdr:twoCellAnchor editAs="oneCell">
    <xdr:from>
      <xdr:col>15</xdr:col>
      <xdr:colOff>59530</xdr:colOff>
      <xdr:row>45</xdr:row>
      <xdr:rowOff>166687</xdr:rowOff>
    </xdr:from>
    <xdr:to>
      <xdr:col>23</xdr:col>
      <xdr:colOff>80355</xdr:colOff>
      <xdr:row>91</xdr:row>
      <xdr:rowOff>125232</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11489530" y="8739187"/>
          <a:ext cx="6116825" cy="872154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11</xdr:col>
      <xdr:colOff>691507</xdr:colOff>
      <xdr:row>57</xdr:row>
      <xdr:rowOff>188277</xdr:rowOff>
    </xdr:from>
    <xdr:to>
      <xdr:col>16</xdr:col>
      <xdr:colOff>342648</xdr:colOff>
      <xdr:row>69</xdr:row>
      <xdr:rowOff>76266</xdr:rowOff>
    </xdr:to>
    <xdr:pic>
      <xdr:nvPicPr>
        <xdr:cNvPr id="24" name="Image 23">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22" cstate="screen">
          <a:duotone>
            <a:schemeClr val="accent4">
              <a:shade val="45000"/>
              <a:satMod val="135000"/>
            </a:schemeClr>
            <a:prstClr val="white"/>
          </a:duotone>
          <a:extLst>
            <a:ext uri="{28A0092B-C50C-407E-A947-70E740481C1C}">
              <a14:useLocalDpi xmlns:a14="http://schemas.microsoft.com/office/drawing/2010/main"/>
            </a:ext>
          </a:extLst>
        </a:blip>
        <a:stretch>
          <a:fillRect/>
        </a:stretch>
      </xdr:blipFill>
      <xdr:spPr>
        <a:xfrm rot="21128556">
          <a:off x="9073507" y="9903777"/>
          <a:ext cx="3461141" cy="2173989"/>
        </a:xfrm>
        <a:prstGeom prst="rect">
          <a:avLst/>
        </a:prstGeom>
      </xdr:spPr>
    </xdr:pic>
    <xdr:clientData/>
  </xdr:twoCellAnchor>
  <xdr:twoCellAnchor>
    <xdr:from>
      <xdr:col>12</xdr:col>
      <xdr:colOff>607218</xdr:colOff>
      <xdr:row>379</xdr:row>
      <xdr:rowOff>154781</xdr:rowOff>
    </xdr:from>
    <xdr:to>
      <xdr:col>15</xdr:col>
      <xdr:colOff>607219</xdr:colOff>
      <xdr:row>381</xdr:row>
      <xdr:rowOff>0</xdr:rowOff>
    </xdr:to>
    <xdr:sp macro="" textlink="">
      <xdr:nvSpPr>
        <xdr:cNvPr id="15" name="ZoneTexte 14">
          <a:extLst>
            <a:ext uri="{FF2B5EF4-FFF2-40B4-BE49-F238E27FC236}">
              <a16:creationId xmlns:a16="http://schemas.microsoft.com/office/drawing/2014/main" id="{00000000-0008-0000-0000-00000F000000}"/>
            </a:ext>
          </a:extLst>
        </xdr:cNvPr>
        <xdr:cNvSpPr txBox="1"/>
      </xdr:nvSpPr>
      <xdr:spPr>
        <a:xfrm>
          <a:off x="9751218" y="72354281"/>
          <a:ext cx="2286001" cy="226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sa Présidente, Marie Paule Morin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0</xdr:row>
      <xdr:rowOff>0</xdr:rowOff>
    </xdr:from>
    <xdr:to>
      <xdr:col>8</xdr:col>
      <xdr:colOff>28575</xdr:colOff>
      <xdr:row>2</xdr:row>
      <xdr:rowOff>8606</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429250" y="0"/>
          <a:ext cx="1187450" cy="3673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485775</xdr:colOff>
          <xdr:row>70</xdr:row>
          <xdr:rowOff>66675</xdr:rowOff>
        </xdr:from>
        <xdr:to>
          <xdr:col>2</xdr:col>
          <xdr:colOff>714375</xdr:colOff>
          <xdr:row>71</xdr:row>
          <xdr:rowOff>104775</xdr:rowOff>
        </xdr:to>
        <xdr:sp macro="" textlink="">
          <xdr:nvSpPr>
            <xdr:cNvPr id="4100" name="Case à cocher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70</xdr:row>
          <xdr:rowOff>66675</xdr:rowOff>
        </xdr:from>
        <xdr:to>
          <xdr:col>6</xdr:col>
          <xdr:colOff>723900</xdr:colOff>
          <xdr:row>71</xdr:row>
          <xdr:rowOff>142875</xdr:rowOff>
        </xdr:to>
        <xdr:sp macro="" textlink="">
          <xdr:nvSpPr>
            <xdr:cNvPr id="4101" name="Case à cocher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85</xdr:row>
          <xdr:rowOff>180975</xdr:rowOff>
        </xdr:from>
        <xdr:to>
          <xdr:col>4</xdr:col>
          <xdr:colOff>714375</xdr:colOff>
          <xdr:row>87</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85</xdr:row>
          <xdr:rowOff>180975</xdr:rowOff>
        </xdr:from>
        <xdr:to>
          <xdr:col>6</xdr:col>
          <xdr:colOff>723900</xdr:colOff>
          <xdr:row>87</xdr:row>
          <xdr:rowOff>66675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87</xdr:row>
          <xdr:rowOff>180975</xdr:rowOff>
        </xdr:from>
        <xdr:to>
          <xdr:col>4</xdr:col>
          <xdr:colOff>714375</xdr:colOff>
          <xdr:row>89</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87</xdr:row>
          <xdr:rowOff>180975</xdr:rowOff>
        </xdr:from>
        <xdr:to>
          <xdr:col>6</xdr:col>
          <xdr:colOff>723900</xdr:colOff>
          <xdr:row>89</xdr:row>
          <xdr:rowOff>66675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89</xdr:row>
          <xdr:rowOff>180975</xdr:rowOff>
        </xdr:from>
        <xdr:to>
          <xdr:col>4</xdr:col>
          <xdr:colOff>714375</xdr:colOff>
          <xdr:row>91</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89</xdr:row>
          <xdr:rowOff>180975</xdr:rowOff>
        </xdr:from>
        <xdr:to>
          <xdr:col>6</xdr:col>
          <xdr:colOff>723900</xdr:colOff>
          <xdr:row>91</xdr:row>
          <xdr:rowOff>66675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14290</xdr:colOff>
      <xdr:row>70</xdr:row>
      <xdr:rowOff>83343</xdr:rowOff>
    </xdr:from>
    <xdr:to>
      <xdr:col>3</xdr:col>
      <xdr:colOff>234950</xdr:colOff>
      <xdr:row>71</xdr:row>
      <xdr:rowOff>116679</xdr:rowOff>
    </xdr:to>
    <xdr:pic>
      <xdr:nvPicPr>
        <xdr:cNvPr id="5" name="Graphique 4" descr="Fourchette et couteau">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205040" y="11918156"/>
          <a:ext cx="223835" cy="223835"/>
        </a:xfrm>
        <a:prstGeom prst="rect">
          <a:avLst/>
        </a:prstGeom>
      </xdr:spPr>
    </xdr:pic>
    <xdr:clientData/>
  </xdr:twoCellAnchor>
  <xdr:twoCellAnchor editAs="oneCell">
    <xdr:from>
      <xdr:col>1</xdr:col>
      <xdr:colOff>561937</xdr:colOff>
      <xdr:row>92</xdr:row>
      <xdr:rowOff>169031</xdr:rowOff>
    </xdr:from>
    <xdr:to>
      <xdr:col>2</xdr:col>
      <xdr:colOff>79</xdr:colOff>
      <xdr:row>94</xdr:row>
      <xdr:rowOff>31300</xdr:rowOff>
    </xdr:to>
    <xdr:pic>
      <xdr:nvPicPr>
        <xdr:cNvPr id="9" name="Graphique 8" descr="Graines">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038187" y="15278062"/>
          <a:ext cx="252000" cy="252000"/>
        </a:xfrm>
        <a:prstGeom prst="rect">
          <a:avLst/>
        </a:prstGeom>
      </xdr:spPr>
    </xdr:pic>
    <xdr:clientData/>
  </xdr:twoCellAnchor>
  <xdr:twoCellAnchor editAs="oneCell">
    <xdr:from>
      <xdr:col>1</xdr:col>
      <xdr:colOff>592874</xdr:colOff>
      <xdr:row>84</xdr:row>
      <xdr:rowOff>11904</xdr:rowOff>
    </xdr:from>
    <xdr:to>
      <xdr:col>1</xdr:col>
      <xdr:colOff>799349</xdr:colOff>
      <xdr:row>85</xdr:row>
      <xdr:rowOff>28672</xdr:rowOff>
    </xdr:to>
    <xdr:pic>
      <xdr:nvPicPr>
        <xdr:cNvPr id="11" name="Graphique 10" descr="Répéter">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069124" y="13585029"/>
          <a:ext cx="216000" cy="216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485775</xdr:colOff>
          <xdr:row>94</xdr:row>
          <xdr:rowOff>180975</xdr:rowOff>
        </xdr:from>
        <xdr:to>
          <xdr:col>4</xdr:col>
          <xdr:colOff>714375</xdr:colOff>
          <xdr:row>96</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94</xdr:row>
          <xdr:rowOff>180975</xdr:rowOff>
        </xdr:from>
        <xdr:to>
          <xdr:col>6</xdr:col>
          <xdr:colOff>723900</xdr:colOff>
          <xdr:row>96</xdr:row>
          <xdr:rowOff>66675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96</xdr:row>
          <xdr:rowOff>180975</xdr:rowOff>
        </xdr:from>
        <xdr:to>
          <xdr:col>4</xdr:col>
          <xdr:colOff>714375</xdr:colOff>
          <xdr:row>98</xdr:row>
          <xdr:rowOff>38100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96</xdr:row>
          <xdr:rowOff>180975</xdr:rowOff>
        </xdr:from>
        <xdr:to>
          <xdr:col>6</xdr:col>
          <xdr:colOff>723900</xdr:colOff>
          <xdr:row>98</xdr:row>
          <xdr:rowOff>76200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98</xdr:row>
          <xdr:rowOff>180975</xdr:rowOff>
        </xdr:from>
        <xdr:to>
          <xdr:col>4</xdr:col>
          <xdr:colOff>714375</xdr:colOff>
          <xdr:row>100</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98</xdr:row>
          <xdr:rowOff>180975</xdr:rowOff>
        </xdr:from>
        <xdr:to>
          <xdr:col>6</xdr:col>
          <xdr:colOff>723900</xdr:colOff>
          <xdr:row>100</xdr:row>
          <xdr:rowOff>76200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535782</xdr:colOff>
      <xdr:row>78</xdr:row>
      <xdr:rowOff>130968</xdr:rowOff>
    </xdr:from>
    <xdr:ext cx="288000" cy="288000"/>
    <xdr:pic>
      <xdr:nvPicPr>
        <xdr:cNvPr id="35" name="Graphique 34" descr="Pâtes">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012032" y="12549187"/>
          <a:ext cx="288000" cy="288000"/>
        </a:xfrm>
        <a:prstGeom prst="rect">
          <a:avLst/>
        </a:prstGeom>
      </xdr:spPr>
    </xdr:pic>
    <xdr:clientData/>
  </xdr:oneCellAnchor>
  <xdr:twoCellAnchor editAs="oneCell">
    <xdr:from>
      <xdr:col>1</xdr:col>
      <xdr:colOff>488157</xdr:colOff>
      <xdr:row>73</xdr:row>
      <xdr:rowOff>164304</xdr:rowOff>
    </xdr:from>
    <xdr:to>
      <xdr:col>1</xdr:col>
      <xdr:colOff>772982</xdr:colOff>
      <xdr:row>75</xdr:row>
      <xdr:rowOff>59397</xdr:rowOff>
    </xdr:to>
    <xdr:pic>
      <xdr:nvPicPr>
        <xdr:cNvPr id="17" name="Graphique 16" descr="Utilisateurs">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964407" y="12582523"/>
          <a:ext cx="288000" cy="288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485775</xdr:colOff>
          <xdr:row>61</xdr:row>
          <xdr:rowOff>85725</xdr:rowOff>
        </xdr:from>
        <xdr:to>
          <xdr:col>4</xdr:col>
          <xdr:colOff>723900</xdr:colOff>
          <xdr:row>63</xdr:row>
          <xdr:rowOff>38100</xdr:rowOff>
        </xdr:to>
        <xdr:sp macro="" textlink="">
          <xdr:nvSpPr>
            <xdr:cNvPr id="4120" name="Case à cocher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63</xdr:row>
          <xdr:rowOff>85725</xdr:rowOff>
        </xdr:from>
        <xdr:to>
          <xdr:col>4</xdr:col>
          <xdr:colOff>723900</xdr:colOff>
          <xdr:row>65</xdr:row>
          <xdr:rowOff>38100</xdr:rowOff>
        </xdr:to>
        <xdr:sp macro="" textlink="">
          <xdr:nvSpPr>
            <xdr:cNvPr id="4121" name="Case à cocher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65</xdr:row>
          <xdr:rowOff>104775</xdr:rowOff>
        </xdr:from>
        <xdr:to>
          <xdr:col>4</xdr:col>
          <xdr:colOff>723900</xdr:colOff>
          <xdr:row>67</xdr:row>
          <xdr:rowOff>47625</xdr:rowOff>
        </xdr:to>
        <xdr:sp macro="" textlink="">
          <xdr:nvSpPr>
            <xdr:cNvPr id="4122" name="Case à cocher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61</xdr:row>
          <xdr:rowOff>85725</xdr:rowOff>
        </xdr:from>
        <xdr:to>
          <xdr:col>1</xdr:col>
          <xdr:colOff>676275</xdr:colOff>
          <xdr:row>63</xdr:row>
          <xdr:rowOff>38100</xdr:rowOff>
        </xdr:to>
        <xdr:sp macro="" textlink="">
          <xdr:nvSpPr>
            <xdr:cNvPr id="4123" name="Case à cocher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63</xdr:row>
          <xdr:rowOff>85725</xdr:rowOff>
        </xdr:from>
        <xdr:to>
          <xdr:col>1</xdr:col>
          <xdr:colOff>676275</xdr:colOff>
          <xdr:row>65</xdr:row>
          <xdr:rowOff>38100</xdr:rowOff>
        </xdr:to>
        <xdr:sp macro="" textlink="">
          <xdr:nvSpPr>
            <xdr:cNvPr id="4124" name="Case à cocher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65</xdr:row>
          <xdr:rowOff>104775</xdr:rowOff>
        </xdr:from>
        <xdr:to>
          <xdr:col>1</xdr:col>
          <xdr:colOff>676275</xdr:colOff>
          <xdr:row>67</xdr:row>
          <xdr:rowOff>47625</xdr:rowOff>
        </xdr:to>
        <xdr:sp macro="" textlink="">
          <xdr:nvSpPr>
            <xdr:cNvPr id="4125" name="Case à cocher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62</xdr:row>
          <xdr:rowOff>9525</xdr:rowOff>
        </xdr:from>
        <xdr:to>
          <xdr:col>6</xdr:col>
          <xdr:colOff>752475</xdr:colOff>
          <xdr:row>63</xdr:row>
          <xdr:rowOff>104775</xdr:rowOff>
        </xdr:to>
        <xdr:sp macro="" textlink="">
          <xdr:nvSpPr>
            <xdr:cNvPr id="4126" name="Case à cocher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111</xdr:row>
          <xdr:rowOff>66675</xdr:rowOff>
        </xdr:from>
        <xdr:to>
          <xdr:col>2</xdr:col>
          <xdr:colOff>714375</xdr:colOff>
          <xdr:row>112</xdr:row>
          <xdr:rowOff>104775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111</xdr:row>
          <xdr:rowOff>66675</xdr:rowOff>
        </xdr:from>
        <xdr:to>
          <xdr:col>5</xdr:col>
          <xdr:colOff>723900</xdr:colOff>
          <xdr:row>112</xdr:row>
          <xdr:rowOff>142875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117</xdr:row>
          <xdr:rowOff>66675</xdr:rowOff>
        </xdr:from>
        <xdr:to>
          <xdr:col>2</xdr:col>
          <xdr:colOff>714375</xdr:colOff>
          <xdr:row>118</xdr:row>
          <xdr:rowOff>104775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117</xdr:row>
          <xdr:rowOff>66675</xdr:rowOff>
        </xdr:from>
        <xdr:to>
          <xdr:col>5</xdr:col>
          <xdr:colOff>723900</xdr:colOff>
          <xdr:row>118</xdr:row>
          <xdr:rowOff>142875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123</xdr:row>
          <xdr:rowOff>66675</xdr:rowOff>
        </xdr:from>
        <xdr:to>
          <xdr:col>2</xdr:col>
          <xdr:colOff>714375</xdr:colOff>
          <xdr:row>124</xdr:row>
          <xdr:rowOff>104775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123</xdr:row>
          <xdr:rowOff>66675</xdr:rowOff>
        </xdr:from>
        <xdr:to>
          <xdr:col>5</xdr:col>
          <xdr:colOff>723900</xdr:colOff>
          <xdr:row>124</xdr:row>
          <xdr:rowOff>142875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129</xdr:row>
          <xdr:rowOff>66675</xdr:rowOff>
        </xdr:from>
        <xdr:to>
          <xdr:col>2</xdr:col>
          <xdr:colOff>714375</xdr:colOff>
          <xdr:row>130</xdr:row>
          <xdr:rowOff>104775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129</xdr:row>
          <xdr:rowOff>66675</xdr:rowOff>
        </xdr:from>
        <xdr:to>
          <xdr:col>5</xdr:col>
          <xdr:colOff>723900</xdr:colOff>
          <xdr:row>130</xdr:row>
          <xdr:rowOff>142875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65</xdr:row>
          <xdr:rowOff>85725</xdr:rowOff>
        </xdr:from>
        <xdr:to>
          <xdr:col>6</xdr:col>
          <xdr:colOff>752475</xdr:colOff>
          <xdr:row>67</xdr:row>
          <xdr:rowOff>38100</xdr:rowOff>
        </xdr:to>
        <xdr:sp macro="" textlink="">
          <xdr:nvSpPr>
            <xdr:cNvPr id="4139" name="Case à cocher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609437</xdr:colOff>
      <xdr:row>169</xdr:row>
      <xdr:rowOff>104528</xdr:rowOff>
    </xdr:from>
    <xdr:to>
      <xdr:col>4</xdr:col>
      <xdr:colOff>545937</xdr:colOff>
      <xdr:row>173</xdr:row>
      <xdr:rowOff>29773</xdr:rowOff>
    </xdr:to>
    <xdr:pic>
      <xdr:nvPicPr>
        <xdr:cNvPr id="38" name="Image 37">
          <a:extLst>
            <a:ext uri="{FF2B5EF4-FFF2-40B4-BE49-F238E27FC236}">
              <a16:creationId xmlns:a16="http://schemas.microsoft.com/office/drawing/2014/main" id="{00000000-0008-0000-0100-000026000000}"/>
            </a:ext>
          </a:extLst>
        </xdr:cNvPr>
        <xdr:cNvPicPr/>
      </xdr:nvPicPr>
      <xdr:blipFill>
        <a:blip xmlns:r="http://schemas.openxmlformats.org/officeDocument/2006/relationships" r:embed="rId12" cstate="screen">
          <a:extLst>
            <a:ext uri="{28A0092B-C50C-407E-A947-70E740481C1C}">
              <a14:useLocalDpi xmlns:a14="http://schemas.microsoft.com/office/drawing/2010/main"/>
            </a:ext>
          </a:extLst>
        </a:blip>
        <a:srcRect/>
        <a:stretch>
          <a:fillRect/>
        </a:stretch>
      </xdr:blipFill>
      <xdr:spPr bwMode="auto">
        <a:xfrm>
          <a:off x="2797919" y="34462564"/>
          <a:ext cx="798286" cy="866405"/>
        </a:xfrm>
        <a:prstGeom prst="rect">
          <a:avLst/>
        </a:prstGeom>
        <a:noFill/>
      </xdr:spPr>
    </xdr:pic>
    <xdr:clientData/>
  </xdr:twoCellAnchor>
  <xdr:twoCellAnchor editAs="oneCell">
    <xdr:from>
      <xdr:col>3</xdr:col>
      <xdr:colOff>800966</xdr:colOff>
      <xdr:row>174</xdr:row>
      <xdr:rowOff>154782</xdr:rowOff>
    </xdr:from>
    <xdr:to>
      <xdr:col>4</xdr:col>
      <xdr:colOff>511969</xdr:colOff>
      <xdr:row>177</xdr:row>
      <xdr:rowOff>91846</xdr:rowOff>
    </xdr:to>
    <xdr:pic>
      <xdr:nvPicPr>
        <xdr:cNvPr id="41" name="Image 40">
          <a:extLst>
            <a:ext uri="{FF2B5EF4-FFF2-40B4-BE49-F238E27FC236}">
              <a16:creationId xmlns:a16="http://schemas.microsoft.com/office/drawing/2014/main" id="{00000000-0008-0000-0100-000029000000}"/>
            </a:ext>
          </a:extLst>
        </xdr:cNvPr>
        <xdr:cNvPicPr/>
      </xdr:nvPicPr>
      <xdr:blipFill>
        <a:blip xmlns:r="http://schemas.openxmlformats.org/officeDocument/2006/relationships" r:embed="rId13" cstate="screen">
          <a:extLst>
            <a:ext uri="{28A0092B-C50C-407E-A947-70E740481C1C}">
              <a14:useLocalDpi xmlns:a14="http://schemas.microsoft.com/office/drawing/2010/main"/>
            </a:ext>
          </a:extLst>
        </a:blip>
        <a:srcRect/>
        <a:stretch>
          <a:fillRect/>
        </a:stretch>
      </xdr:blipFill>
      <xdr:spPr bwMode="auto">
        <a:xfrm>
          <a:off x="2991716" y="34754345"/>
          <a:ext cx="568253" cy="754626"/>
        </a:xfrm>
        <a:prstGeom prst="rect">
          <a:avLst/>
        </a:prstGeom>
        <a:noFill/>
      </xdr:spPr>
    </xdr:pic>
    <xdr:clientData/>
  </xdr:twoCellAnchor>
  <xdr:twoCellAnchor editAs="oneCell">
    <xdr:from>
      <xdr:col>5</xdr:col>
      <xdr:colOff>518196</xdr:colOff>
      <xdr:row>170</xdr:row>
      <xdr:rowOff>59531</xdr:rowOff>
    </xdr:from>
    <xdr:to>
      <xdr:col>6</xdr:col>
      <xdr:colOff>296229</xdr:colOff>
      <xdr:row>172</xdr:row>
      <xdr:rowOff>141325</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4" cstate="screen">
          <a:extLst>
            <a:ext uri="{28A0092B-C50C-407E-A947-70E740481C1C}">
              <a14:useLocalDpi xmlns:a14="http://schemas.microsoft.com/office/drawing/2010/main"/>
            </a:ext>
          </a:extLst>
        </a:blip>
        <a:stretch>
          <a:fillRect/>
        </a:stretch>
      </xdr:blipFill>
      <xdr:spPr>
        <a:xfrm>
          <a:off x="4423446" y="33730406"/>
          <a:ext cx="632108" cy="626305"/>
        </a:xfrm>
        <a:prstGeom prst="rect">
          <a:avLst/>
        </a:prstGeom>
      </xdr:spPr>
    </xdr:pic>
    <xdr:clientData/>
  </xdr:twoCellAnchor>
  <xdr:oneCellAnchor>
    <xdr:from>
      <xdr:col>3</xdr:col>
      <xdr:colOff>574489</xdr:colOff>
      <xdr:row>179</xdr:row>
      <xdr:rowOff>79513</xdr:rowOff>
    </xdr:from>
    <xdr:ext cx="826770" cy="899795"/>
    <xdr:pic>
      <xdr:nvPicPr>
        <xdr:cNvPr id="44" name="Image 43">
          <a:extLst>
            <a:ext uri="{FF2B5EF4-FFF2-40B4-BE49-F238E27FC236}">
              <a16:creationId xmlns:a16="http://schemas.microsoft.com/office/drawing/2014/main" id="{00000000-0008-0000-0100-00002C000000}"/>
            </a:ext>
          </a:extLst>
        </xdr:cNvPr>
        <xdr:cNvPicPr/>
      </xdr:nvPicPr>
      <xdr:blipFill>
        <a:blip xmlns:r="http://schemas.openxmlformats.org/officeDocument/2006/relationships" r:embed="rId15" cstate="screen">
          <a:extLst>
            <a:ext uri="{28A0092B-C50C-407E-A947-70E740481C1C}">
              <a14:useLocalDpi xmlns:a14="http://schemas.microsoft.com/office/drawing/2010/main"/>
            </a:ext>
          </a:extLst>
        </a:blip>
        <a:srcRect/>
        <a:stretch>
          <a:fillRect/>
        </a:stretch>
      </xdr:blipFill>
      <xdr:spPr bwMode="auto">
        <a:xfrm>
          <a:off x="2762971" y="36784781"/>
          <a:ext cx="826770" cy="899795"/>
        </a:xfrm>
        <a:prstGeom prst="rect">
          <a:avLst/>
        </a:prstGeom>
        <a:noFill/>
      </xdr:spPr>
    </xdr:pic>
    <xdr:clientData/>
  </xdr:oneCellAnchor>
  <xdr:oneCellAnchor>
    <xdr:from>
      <xdr:col>5</xdr:col>
      <xdr:colOff>587684</xdr:colOff>
      <xdr:row>179</xdr:row>
      <xdr:rowOff>166687</xdr:rowOff>
    </xdr:from>
    <xdr:ext cx="534904" cy="654843"/>
    <xdr:pic>
      <xdr:nvPicPr>
        <xdr:cNvPr id="45" name="Image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cstate="screen">
          <a:extLst>
            <a:ext uri="{28A0092B-C50C-407E-A947-70E740481C1C}">
              <a14:useLocalDpi xmlns:a14="http://schemas.microsoft.com/office/drawing/2010/main"/>
            </a:ext>
          </a:extLst>
        </a:blip>
        <a:stretch>
          <a:fillRect/>
        </a:stretch>
      </xdr:blipFill>
      <xdr:spPr>
        <a:xfrm>
          <a:off x="4492934" y="34766250"/>
          <a:ext cx="534904" cy="6548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485775</xdr:colOff>
          <xdr:row>134</xdr:row>
          <xdr:rowOff>66675</xdr:rowOff>
        </xdr:from>
        <xdr:to>
          <xdr:col>2</xdr:col>
          <xdr:colOff>714375</xdr:colOff>
          <xdr:row>135</xdr:row>
          <xdr:rowOff>104775</xdr:rowOff>
        </xdr:to>
        <xdr:sp macro="" textlink="">
          <xdr:nvSpPr>
            <xdr:cNvPr id="4140" name="Check Box 41"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134</xdr:row>
          <xdr:rowOff>66675</xdr:rowOff>
        </xdr:from>
        <xdr:to>
          <xdr:col>5</xdr:col>
          <xdr:colOff>723900</xdr:colOff>
          <xdr:row>135</xdr:row>
          <xdr:rowOff>142875</xdr:rowOff>
        </xdr:to>
        <xdr:sp macro="" textlink="">
          <xdr:nvSpPr>
            <xdr:cNvPr id="4141" name="Check Box 42"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136076</xdr:colOff>
      <xdr:row>185</xdr:row>
      <xdr:rowOff>11339</xdr:rowOff>
    </xdr:from>
    <xdr:to>
      <xdr:col>5</xdr:col>
      <xdr:colOff>419555</xdr:colOff>
      <xdr:row>187</xdr:row>
      <xdr:rowOff>120649</xdr:rowOff>
    </xdr:to>
    <xdr:pic>
      <xdr:nvPicPr>
        <xdr:cNvPr id="12" name="fancybox-img" descr="Poubelle ronde en plastique perforée - 110L">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17" cstate="screen">
          <a:grayscl/>
          <a:extLst>
            <a:ext uri="{28A0092B-C50C-407E-A947-70E740481C1C}">
              <a14:useLocalDpi xmlns:a14="http://schemas.microsoft.com/office/drawing/2010/main"/>
            </a:ext>
          </a:extLst>
        </a:blip>
        <a:srcRect/>
        <a:stretch/>
      </xdr:blipFill>
      <xdr:spPr bwMode="auto">
        <a:xfrm>
          <a:off x="4048130" y="38304107"/>
          <a:ext cx="283479" cy="540203"/>
        </a:xfrm>
        <a:prstGeom prst="rect">
          <a:avLst/>
        </a:prstGeom>
        <a:noFill/>
        <a:ln>
          <a:noFill/>
        </a:ln>
        <a:extLst>
          <a:ext uri="{53640926-AAD7-44D8-BBD7-CCE9431645EC}">
            <a14:shadowObscured xmlns:a14="http://schemas.microsoft.com/office/drawing/2010/main"/>
          </a:ext>
        </a:extLst>
      </xdr:spPr>
    </xdr:pic>
    <xdr:clientData/>
  </xdr:twoCellAnchor>
  <xdr:twoCellAnchor>
    <xdr:from>
      <xdr:col>4</xdr:col>
      <xdr:colOff>297162</xdr:colOff>
      <xdr:row>184</xdr:row>
      <xdr:rowOff>260804</xdr:rowOff>
    </xdr:from>
    <xdr:to>
      <xdr:col>4</xdr:col>
      <xdr:colOff>586902</xdr:colOff>
      <xdr:row>187</xdr:row>
      <xdr:rowOff>129455</xdr:rowOff>
    </xdr:to>
    <xdr:pic>
      <xdr:nvPicPr>
        <xdr:cNvPr id="14" name="fancybox-img" descr="Poubelle ronde en plastique perforée - 110L">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18" cstate="screen">
          <a:extLst>
            <a:ext uri="{28A0092B-C50C-407E-A947-70E740481C1C}">
              <a14:useLocalDpi xmlns:a14="http://schemas.microsoft.com/office/drawing/2010/main"/>
            </a:ext>
          </a:extLst>
        </a:blip>
        <a:srcRect t="-20744"/>
        <a:stretch/>
      </xdr:blipFill>
      <xdr:spPr bwMode="auto">
        <a:xfrm>
          <a:off x="3347430" y="38247411"/>
          <a:ext cx="289740" cy="60570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647526</xdr:colOff>
      <xdr:row>183</xdr:row>
      <xdr:rowOff>68033</xdr:rowOff>
    </xdr:from>
    <xdr:to>
      <xdr:col>5</xdr:col>
      <xdr:colOff>138179</xdr:colOff>
      <xdr:row>187</xdr:row>
      <xdr:rowOff>84997</xdr:rowOff>
    </xdr:to>
    <xdr:pic>
      <xdr:nvPicPr>
        <xdr:cNvPr id="15" name="Imag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3697794" y="37861872"/>
          <a:ext cx="352439" cy="96946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28575</xdr:colOff>
      <xdr:row>3</xdr:row>
      <xdr:rowOff>7620</xdr:rowOff>
    </xdr:to>
    <xdr:pic>
      <xdr:nvPicPr>
        <xdr:cNvPr id="3" name="Imag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2171700" cy="6838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104775</xdr:colOff>
          <xdr:row>162</xdr:row>
          <xdr:rowOff>47625</xdr:rowOff>
        </xdr:from>
        <xdr:to>
          <xdr:col>11</xdr:col>
          <xdr:colOff>152400</xdr:colOff>
          <xdr:row>163</xdr:row>
          <xdr:rowOff>28575</xdr:rowOff>
        </xdr:to>
        <xdr:sp macro="" textlink="">
          <xdr:nvSpPr>
            <xdr:cNvPr id="5121" name="Check Box 12"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162</xdr:row>
          <xdr:rowOff>47625</xdr:rowOff>
        </xdr:from>
        <xdr:to>
          <xdr:col>15</xdr:col>
          <xdr:colOff>47625</xdr:colOff>
          <xdr:row>163</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rtable\Desktop\Formulaire%20demande%20de%20bacs%20201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emploi"/>
      <sheetName val="Formulaire"/>
      <sheetName val="Convention"/>
      <sheetName val="Calc1"/>
      <sheetName val="Calc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TZDZG">
      <a:dk1>
        <a:sysClr val="windowText" lastClr="000000"/>
      </a:dk1>
      <a:lt1>
        <a:sysClr val="window" lastClr="FFFFFF"/>
      </a:lt1>
      <a:dk2>
        <a:srgbClr val="24336C"/>
      </a:dk2>
      <a:lt2>
        <a:srgbClr val="F8F4F2"/>
      </a:lt2>
      <a:accent1>
        <a:srgbClr val="227ABF"/>
      </a:accent1>
      <a:accent2>
        <a:srgbClr val="49BDE4"/>
      </a:accent2>
      <a:accent3>
        <a:srgbClr val="639B41"/>
      </a:accent3>
      <a:accent4>
        <a:srgbClr val="96BD43"/>
      </a:accent4>
      <a:accent5>
        <a:srgbClr val="FAB611"/>
      </a:accent5>
      <a:accent6>
        <a:srgbClr val="7E4F25"/>
      </a:accent6>
      <a:hlink>
        <a:srgbClr val="49BDE4"/>
      </a:hlink>
      <a:folHlink>
        <a:srgbClr val="227AB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711CC-953F-4F71-A834-651DF01B5577}">
  <sheetPr>
    <tabColor theme="8"/>
  </sheetPr>
  <dimension ref="T423"/>
  <sheetViews>
    <sheetView showGridLines="0" showRowColHeaders="0" topLeftCell="C51" zoomScale="80" zoomScaleNormal="80" workbookViewId="0">
      <selection activeCell="AJ390" sqref="AJ390"/>
    </sheetView>
  </sheetViews>
  <sheetFormatPr baseColWidth="10" defaultRowHeight="15" x14ac:dyDescent="0.25"/>
  <sheetData>
    <row r="423" spans="20:20" ht="23.25" x14ac:dyDescent="0.35">
      <c r="T423" s="127" t="s">
        <v>202</v>
      </c>
    </row>
  </sheetData>
  <sheetProtection selectLockedCells="1" selectUnlockedCells="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D40B3-1749-4207-9288-ED695ADF7820}">
  <sheetPr codeName="Feuil1">
    <tabColor theme="5"/>
    <pageSetUpPr fitToPage="1"/>
  </sheetPr>
  <dimension ref="A1:I194"/>
  <sheetViews>
    <sheetView showRuler="0" showWhiteSpace="0" view="pageLayout" zoomScale="84" zoomScaleNormal="100" zoomScaleSheetLayoutView="90" zoomScalePageLayoutView="84" workbookViewId="0">
      <selection activeCell="B10" sqref="B10:H11"/>
    </sheetView>
  </sheetViews>
  <sheetFormatPr baseColWidth="10" defaultColWidth="11.42578125" defaultRowHeight="15" x14ac:dyDescent="0.25"/>
  <cols>
    <col min="1" max="1" width="6.5703125" customWidth="1"/>
    <col min="2" max="7" width="12" customWidth="1"/>
    <col min="8" max="8" width="13.5703125" customWidth="1"/>
    <col min="9" max="9" width="6.42578125" customWidth="1"/>
    <col min="10" max="99" width="11.42578125" customWidth="1"/>
  </cols>
  <sheetData>
    <row r="1" spans="1:9" ht="13.5" customHeight="1" x14ac:dyDescent="0.25">
      <c r="C1" s="12"/>
      <c r="D1" s="12"/>
      <c r="E1" s="12"/>
      <c r="F1" s="12"/>
    </row>
    <row r="2" spans="1:9" ht="15" customHeight="1" x14ac:dyDescent="0.25">
      <c r="B2" s="12" t="s">
        <v>25</v>
      </c>
      <c r="C2" s="12"/>
      <c r="D2" s="12"/>
      <c r="E2" s="12"/>
      <c r="F2" s="12"/>
    </row>
    <row r="3" spans="1:9" ht="9.75" customHeight="1" x14ac:dyDescent="0.25">
      <c r="B3" s="12"/>
      <c r="C3" s="12"/>
      <c r="D3" s="12"/>
      <c r="E3" s="12"/>
      <c r="F3" s="12"/>
    </row>
    <row r="4" spans="1:9" ht="11.25" customHeight="1" x14ac:dyDescent="0.25">
      <c r="A4" s="8"/>
      <c r="B4" s="180" t="s">
        <v>24</v>
      </c>
      <c r="C4" s="180"/>
      <c r="D4" s="180"/>
      <c r="E4" s="180"/>
      <c r="F4" s="180"/>
      <c r="G4" s="180"/>
      <c r="H4" s="180"/>
      <c r="I4" s="8"/>
    </row>
    <row r="5" spans="1:9" ht="11.25" customHeight="1" x14ac:dyDescent="0.25">
      <c r="A5" s="8"/>
      <c r="B5" s="180"/>
      <c r="C5" s="180"/>
      <c r="D5" s="180"/>
      <c r="E5" s="180"/>
      <c r="F5" s="180"/>
      <c r="G5" s="180"/>
      <c r="H5" s="180"/>
      <c r="I5" s="8"/>
    </row>
    <row r="6" spans="1:9" ht="7.5" customHeight="1" x14ac:dyDescent="0.25"/>
    <row r="7" spans="1:9" ht="24" thickBot="1" x14ac:dyDescent="0.4">
      <c r="B7" s="7" t="s">
        <v>41</v>
      </c>
      <c r="C7" s="4"/>
      <c r="D7" s="4"/>
      <c r="E7" s="4"/>
      <c r="F7" s="4"/>
      <c r="G7" s="4"/>
      <c r="H7" s="4"/>
      <c r="I7" s="9"/>
    </row>
    <row r="9" spans="1:9" ht="17.25" x14ac:dyDescent="0.3">
      <c r="B9" s="6" t="s">
        <v>26</v>
      </c>
      <c r="D9" t="str">
        <f>IF(B10=0,"*obligatoire","'")</f>
        <v>*obligatoire</v>
      </c>
    </row>
    <row r="10" spans="1:9" x14ac:dyDescent="0.25">
      <c r="B10" s="176"/>
      <c r="C10" s="177"/>
      <c r="D10" s="177"/>
      <c r="E10" s="177"/>
      <c r="F10" s="177"/>
      <c r="G10" s="177"/>
      <c r="H10" s="177"/>
      <c r="I10" s="10"/>
    </row>
    <row r="11" spans="1:9" x14ac:dyDescent="0.25">
      <c r="B11" s="178"/>
      <c r="C11" s="179"/>
      <c r="D11" s="179"/>
      <c r="E11" s="179"/>
      <c r="F11" s="179"/>
      <c r="G11" s="179"/>
      <c r="H11" s="179"/>
      <c r="I11" s="10"/>
    </row>
    <row r="13" spans="1:9" ht="17.25" x14ac:dyDescent="0.3">
      <c r="B13" s="6" t="s">
        <v>32</v>
      </c>
      <c r="E13" t="str">
        <f>IF(B15=0,"*obligatoire","'")</f>
        <v>*obligatoire</v>
      </c>
    </row>
    <row r="14" spans="1:9" x14ac:dyDescent="0.25">
      <c r="B14" s="5" t="s">
        <v>40</v>
      </c>
    </row>
    <row r="15" spans="1:9" x14ac:dyDescent="0.25">
      <c r="B15" s="176"/>
      <c r="C15" s="177"/>
      <c r="D15" s="177"/>
      <c r="E15" s="177"/>
      <c r="F15" s="177"/>
      <c r="G15" s="177"/>
      <c r="H15" s="177"/>
      <c r="I15" s="10"/>
    </row>
    <row r="16" spans="1:9" ht="15" customHeight="1" x14ac:dyDescent="0.25">
      <c r="B16" s="178"/>
      <c r="C16" s="179"/>
      <c r="D16" s="179"/>
      <c r="E16" s="179"/>
      <c r="F16" s="179"/>
      <c r="G16" s="179"/>
      <c r="H16" s="179"/>
      <c r="I16" s="10"/>
    </row>
    <row r="18" spans="2:9" ht="17.25" x14ac:dyDescent="0.3">
      <c r="B18" s="6" t="s">
        <v>27</v>
      </c>
      <c r="D18" t="str">
        <f>IF(OR(C20=0,F20=0),"*obligatoire","")</f>
        <v>*obligatoire</v>
      </c>
    </row>
    <row r="19" spans="2:9" x14ac:dyDescent="0.25">
      <c r="B19" s="5" t="s">
        <v>28</v>
      </c>
    </row>
    <row r="20" spans="2:9" x14ac:dyDescent="0.25">
      <c r="B20" s="182" t="s">
        <v>126</v>
      </c>
      <c r="C20" s="183"/>
      <c r="D20" s="184"/>
      <c r="E20" s="182" t="s">
        <v>123</v>
      </c>
      <c r="F20" s="183"/>
      <c r="G20" s="184"/>
      <c r="H20" s="182" t="s">
        <v>114</v>
      </c>
      <c r="I20" s="10"/>
    </row>
    <row r="21" spans="2:9" x14ac:dyDescent="0.25">
      <c r="B21" s="182"/>
      <c r="C21" s="185"/>
      <c r="D21" s="186"/>
      <c r="E21" s="182"/>
      <c r="F21" s="185"/>
      <c r="G21" s="186"/>
      <c r="H21" s="182"/>
      <c r="I21" s="10"/>
    </row>
    <row r="23" spans="2:9" ht="17.25" x14ac:dyDescent="0.3">
      <c r="B23" s="6" t="s">
        <v>29</v>
      </c>
      <c r="D23" t="str">
        <f>IF(B25=0,"*obligatoire","'")</f>
        <v>*obligatoire</v>
      </c>
    </row>
    <row r="24" spans="2:9" x14ac:dyDescent="0.25">
      <c r="B24" s="5" t="s">
        <v>36</v>
      </c>
    </row>
    <row r="25" spans="2:9" x14ac:dyDescent="0.25">
      <c r="B25" s="176"/>
      <c r="C25" s="177"/>
      <c r="D25" s="177"/>
      <c r="E25" s="177"/>
      <c r="F25" s="177"/>
      <c r="G25" s="177"/>
      <c r="H25" s="177"/>
      <c r="I25" s="10"/>
    </row>
    <row r="26" spans="2:9" x14ac:dyDescent="0.25">
      <c r="B26" s="178"/>
      <c r="C26" s="179"/>
      <c r="D26" s="179"/>
      <c r="E26" s="179"/>
      <c r="F26" s="179"/>
      <c r="G26" s="179"/>
      <c r="H26" s="179"/>
      <c r="I26" s="10"/>
    </row>
    <row r="28" spans="2:9" ht="17.25" x14ac:dyDescent="0.3">
      <c r="B28" s="6" t="s">
        <v>30</v>
      </c>
      <c r="C28" t="str">
        <f>IF(B30=0,"*obligatoire","'")</f>
        <v>*obligatoire</v>
      </c>
    </row>
    <row r="29" spans="2:9" x14ac:dyDescent="0.25">
      <c r="B29" s="5" t="s">
        <v>37</v>
      </c>
    </row>
    <row r="30" spans="2:9" x14ac:dyDescent="0.25">
      <c r="B30" s="181"/>
      <c r="C30" s="177"/>
      <c r="D30" s="177"/>
      <c r="E30" s="177"/>
      <c r="F30" s="177"/>
      <c r="G30" s="177"/>
      <c r="H30" s="177"/>
      <c r="I30" s="10"/>
    </row>
    <row r="31" spans="2:9" x14ac:dyDescent="0.25">
      <c r="B31" s="179"/>
      <c r="C31" s="179"/>
      <c r="D31" s="179"/>
      <c r="E31" s="179"/>
      <c r="F31" s="179"/>
      <c r="G31" s="179"/>
      <c r="H31" s="179"/>
      <c r="I31" s="10"/>
    </row>
    <row r="33" spans="2:9" ht="17.25" x14ac:dyDescent="0.3">
      <c r="B33" s="6" t="s">
        <v>31</v>
      </c>
      <c r="D33" t="str">
        <f>IF(B34=0,"*obligatoire","'")</f>
        <v>*obligatoire</v>
      </c>
    </row>
    <row r="34" spans="2:9" x14ac:dyDescent="0.25">
      <c r="B34" s="176"/>
      <c r="C34" s="177"/>
      <c r="D34" s="177"/>
      <c r="E34" s="177"/>
      <c r="F34" s="177"/>
      <c r="G34" s="177"/>
      <c r="H34" s="177"/>
      <c r="I34" s="10"/>
    </row>
    <row r="35" spans="2:9" x14ac:dyDescent="0.25">
      <c r="B35" s="178"/>
      <c r="C35" s="179"/>
      <c r="D35" s="179"/>
      <c r="E35" s="179"/>
      <c r="F35" s="179"/>
      <c r="G35" s="179"/>
      <c r="H35" s="179"/>
      <c r="I35" s="10"/>
    </row>
    <row r="37" spans="2:9" ht="17.25" x14ac:dyDescent="0.3">
      <c r="B37" s="6" t="s">
        <v>33</v>
      </c>
      <c r="C37" t="str">
        <f>IF(B38=0,"*obligatoire","'")</f>
        <v>*obligatoire</v>
      </c>
    </row>
    <row r="38" spans="2:9" x14ac:dyDescent="0.25">
      <c r="B38" s="176"/>
      <c r="C38" s="177"/>
      <c r="D38" s="177"/>
      <c r="E38" s="177"/>
      <c r="F38" s="177"/>
      <c r="G38" s="177"/>
      <c r="H38" s="177"/>
      <c r="I38" s="10"/>
    </row>
    <row r="39" spans="2:9" x14ac:dyDescent="0.25">
      <c r="B39" s="178"/>
      <c r="C39" s="179"/>
      <c r="D39" s="179"/>
      <c r="E39" s="179"/>
      <c r="F39" s="179"/>
      <c r="G39" s="179"/>
      <c r="H39" s="179"/>
      <c r="I39" s="10"/>
    </row>
    <row r="41" spans="2:9" ht="17.25" x14ac:dyDescent="0.3">
      <c r="B41" s="6" t="s">
        <v>34</v>
      </c>
      <c r="C41" t="str">
        <f>IF(B43=0,"*obligatoire","'")</f>
        <v>*obligatoire</v>
      </c>
    </row>
    <row r="42" spans="2:9" x14ac:dyDescent="0.25">
      <c r="B42" s="5" t="s">
        <v>38</v>
      </c>
    </row>
    <row r="43" spans="2:9" x14ac:dyDescent="0.25">
      <c r="B43" s="176"/>
      <c r="C43" s="177"/>
      <c r="D43" s="177"/>
      <c r="E43" s="177"/>
      <c r="F43" s="177"/>
      <c r="G43" s="177"/>
      <c r="H43" s="177"/>
      <c r="I43" s="10"/>
    </row>
    <row r="44" spans="2:9" x14ac:dyDescent="0.25">
      <c r="B44" s="178"/>
      <c r="C44" s="179"/>
      <c r="D44" s="179"/>
      <c r="E44" s="179"/>
      <c r="F44" s="179"/>
      <c r="G44" s="179"/>
      <c r="H44" s="179"/>
      <c r="I44" s="10"/>
    </row>
    <row r="46" spans="2:9" ht="17.25" x14ac:dyDescent="0.3">
      <c r="B46" s="6" t="s">
        <v>35</v>
      </c>
      <c r="C46" t="str">
        <f>IF(B48=0,"*obligatoire","'")</f>
        <v>*obligatoire</v>
      </c>
    </row>
    <row r="47" spans="2:9" x14ac:dyDescent="0.25">
      <c r="B47" s="11" t="s">
        <v>39</v>
      </c>
      <c r="C47" s="33"/>
    </row>
    <row r="48" spans="2:9" x14ac:dyDescent="0.25">
      <c r="B48" s="176"/>
      <c r="C48" s="177"/>
      <c r="D48" s="177"/>
      <c r="E48" s="177"/>
      <c r="F48" s="177"/>
      <c r="G48" s="177"/>
      <c r="H48" s="177"/>
      <c r="I48" s="10"/>
    </row>
    <row r="49" spans="2:9" x14ac:dyDescent="0.25">
      <c r="B49" s="178"/>
      <c r="C49" s="179"/>
      <c r="D49" s="179"/>
      <c r="E49" s="179"/>
      <c r="F49" s="179"/>
      <c r="G49" s="179"/>
      <c r="H49" s="179"/>
      <c r="I49" s="10"/>
    </row>
    <row r="50" spans="2:9" x14ac:dyDescent="0.25">
      <c r="B50" s="157"/>
      <c r="C50" s="157"/>
      <c r="D50" s="157"/>
      <c r="E50" s="157"/>
      <c r="F50" s="157"/>
      <c r="G50" s="157"/>
      <c r="H50" s="157"/>
      <c r="I50" s="10"/>
    </row>
    <row r="53" spans="2:9" ht="24" customHeight="1" thickBot="1" x14ac:dyDescent="0.4">
      <c r="B53" s="7" t="s">
        <v>42</v>
      </c>
      <c r="C53" s="7"/>
      <c r="D53" s="7"/>
      <c r="E53" s="7"/>
      <c r="F53" s="7"/>
      <c r="G53" s="7"/>
      <c r="H53" s="7"/>
    </row>
    <row r="55" spans="2:9" ht="17.25" x14ac:dyDescent="0.3">
      <c r="B55" s="6" t="s">
        <v>43</v>
      </c>
      <c r="E55" t="str">
        <f>IF(B57=0,"*obligatoire","'")</f>
        <v>*obligatoire</v>
      </c>
    </row>
    <row r="56" spans="2:9" x14ac:dyDescent="0.25">
      <c r="B56" s="13" t="s">
        <v>109</v>
      </c>
    </row>
    <row r="57" spans="2:9" x14ac:dyDescent="0.25">
      <c r="B57" s="189"/>
      <c r="C57" s="190"/>
      <c r="D57" s="190"/>
      <c r="E57" s="190"/>
      <c r="F57" s="190"/>
      <c r="G57" s="190"/>
      <c r="H57" s="190"/>
    </row>
    <row r="58" spans="2:9" x14ac:dyDescent="0.25">
      <c r="B58" s="191"/>
      <c r="C58" s="192"/>
      <c r="D58" s="192"/>
      <c r="E58" s="192"/>
      <c r="F58" s="192"/>
      <c r="G58" s="192"/>
      <c r="H58" s="192"/>
    </row>
    <row r="60" spans="2:9" ht="17.25" x14ac:dyDescent="0.3">
      <c r="B60" s="6" t="s">
        <v>88</v>
      </c>
      <c r="F60" t="str">
        <f>IF(AND(Calc1!C19=FALSE,Calc1!C20=FALSE,Calc1!C21=FALSE,Calc1!C22=FALSE,Calc1!C23=FALSE,Calc1!C24=FALSE,Calc1!C25=FALSE,Calc1!C26=FALSE),"*obligatoire","'")</f>
        <v>'</v>
      </c>
    </row>
    <row r="61" spans="2:9" x14ac:dyDescent="0.25">
      <c r="B61" s="13" t="s">
        <v>63</v>
      </c>
    </row>
    <row r="62" spans="2:9" ht="11.25" customHeight="1" x14ac:dyDescent="0.25">
      <c r="B62" s="22"/>
      <c r="C62" s="1"/>
      <c r="D62" s="1"/>
      <c r="E62" s="1"/>
      <c r="F62" s="1"/>
    </row>
    <row r="63" spans="2:9" ht="11.25" customHeight="1" x14ac:dyDescent="0.25">
      <c r="C63" s="23" t="s">
        <v>64</v>
      </c>
      <c r="D63" s="23"/>
      <c r="E63" s="23"/>
      <c r="F63" s="23" t="s">
        <v>67</v>
      </c>
      <c r="G63" s="23"/>
      <c r="H63" s="195" t="s">
        <v>79</v>
      </c>
    </row>
    <row r="64" spans="2:9" ht="11.25" customHeight="1" x14ac:dyDescent="0.25">
      <c r="C64" s="23"/>
      <c r="D64" s="23"/>
      <c r="E64" s="23"/>
      <c r="F64" s="23"/>
      <c r="G64" s="23"/>
      <c r="H64" s="195"/>
    </row>
    <row r="65" spans="2:8" ht="11.25" customHeight="1" x14ac:dyDescent="0.25">
      <c r="C65" s="23" t="s">
        <v>65</v>
      </c>
      <c r="D65" s="23"/>
      <c r="E65" s="23"/>
      <c r="F65" s="23" t="s">
        <v>6</v>
      </c>
      <c r="G65" s="23"/>
      <c r="H65" s="195"/>
    </row>
    <row r="66" spans="2:8" ht="11.25" customHeight="1" x14ac:dyDescent="0.25">
      <c r="C66" s="23"/>
      <c r="D66" s="23"/>
      <c r="E66" s="23"/>
      <c r="F66" s="23"/>
      <c r="G66" s="23"/>
      <c r="H66" s="27"/>
    </row>
    <row r="67" spans="2:8" ht="11.25" customHeight="1" x14ac:dyDescent="0.25">
      <c r="C67" s="23" t="s">
        <v>66</v>
      </c>
      <c r="D67" s="23"/>
      <c r="E67" s="23"/>
      <c r="F67" s="23" t="s">
        <v>19</v>
      </c>
      <c r="G67" s="25"/>
      <c r="H67" s="23" t="s">
        <v>81</v>
      </c>
    </row>
    <row r="68" spans="2:8" x14ac:dyDescent="0.25">
      <c r="C68" s="23"/>
      <c r="D68" s="23"/>
      <c r="E68" s="23"/>
      <c r="F68" s="23"/>
      <c r="G68" s="25"/>
      <c r="H68" s="23"/>
    </row>
    <row r="69" spans="2:8" ht="17.25" x14ac:dyDescent="0.3">
      <c r="B69" s="6" t="s">
        <v>44</v>
      </c>
      <c r="E69" t="str">
        <f>IF(B71="erreur","*obligatoire","'")</f>
        <v>'</v>
      </c>
    </row>
    <row r="70" spans="2:8" x14ac:dyDescent="0.25">
      <c r="B70" s="13" t="s">
        <v>45</v>
      </c>
    </row>
    <row r="71" spans="2:8" x14ac:dyDescent="0.25">
      <c r="B71" s="193" t="str">
        <f>IF(OR(AND(Calc1!D5=FALSE,Calc1!E5=FALSE),AND(Calc1!D5=TRUE,Calc1!E5=TRUE)),"erreur","'")</f>
        <v>'</v>
      </c>
      <c r="C71" s="16"/>
      <c r="D71" s="193" t="s">
        <v>58</v>
      </c>
      <c r="E71" s="193"/>
      <c r="F71" s="193"/>
      <c r="G71" s="15"/>
      <c r="H71" s="188" t="s">
        <v>17</v>
      </c>
    </row>
    <row r="72" spans="2:8" x14ac:dyDescent="0.25">
      <c r="B72" s="193"/>
      <c r="C72" s="15"/>
      <c r="D72" s="193"/>
      <c r="E72" s="193"/>
      <c r="F72" s="193"/>
      <c r="G72" s="15"/>
      <c r="H72" s="194"/>
    </row>
    <row r="73" spans="2:8" ht="15.75" x14ac:dyDescent="0.25">
      <c r="B73" s="19" t="s">
        <v>46</v>
      </c>
    </row>
    <row r="75" spans="2:8" ht="15.75" x14ac:dyDescent="0.25">
      <c r="C75" s="19" t="s">
        <v>47</v>
      </c>
      <c r="F75" t="str">
        <f>IF(Calc1!D5=TRUE,IF(C77=0,"*obligatoire","'"),"'")</f>
        <v>'</v>
      </c>
    </row>
    <row r="76" spans="2:8" x14ac:dyDescent="0.25">
      <c r="B76" s="13" t="s">
        <v>48</v>
      </c>
    </row>
    <row r="77" spans="2:8" x14ac:dyDescent="0.25">
      <c r="B77" s="189"/>
      <c r="C77" s="190"/>
      <c r="D77" s="190"/>
      <c r="E77" s="190"/>
      <c r="F77" s="190"/>
      <c r="G77" s="190"/>
      <c r="H77" s="190"/>
    </row>
    <row r="78" spans="2:8" x14ac:dyDescent="0.25">
      <c r="B78" s="191"/>
      <c r="C78" s="192"/>
      <c r="D78" s="192"/>
      <c r="E78" s="192"/>
      <c r="F78" s="192"/>
      <c r="G78" s="192"/>
      <c r="H78" s="192"/>
    </row>
    <row r="80" spans="2:8" ht="15.75" x14ac:dyDescent="0.25">
      <c r="C80" s="19" t="s">
        <v>60</v>
      </c>
    </row>
    <row r="81" spans="2:8" x14ac:dyDescent="0.25">
      <c r="B81" s="13" t="s">
        <v>61</v>
      </c>
    </row>
    <row r="82" spans="2:8" x14ac:dyDescent="0.25">
      <c r="B82" s="176"/>
      <c r="C82" s="177"/>
      <c r="D82" s="177"/>
      <c r="E82" s="177"/>
      <c r="F82" s="177"/>
      <c r="G82" s="177"/>
      <c r="H82" s="177"/>
    </row>
    <row r="83" spans="2:8" x14ac:dyDescent="0.25">
      <c r="B83" s="178"/>
      <c r="C83" s="179"/>
      <c r="D83" s="179"/>
      <c r="E83" s="179"/>
      <c r="F83" s="179"/>
      <c r="G83" s="179"/>
      <c r="H83" s="179"/>
    </row>
    <row r="85" spans="2:8" ht="15.75" x14ac:dyDescent="0.25">
      <c r="C85" s="19" t="s">
        <v>49</v>
      </c>
    </row>
    <row r="86" spans="2:8" x14ac:dyDescent="0.25">
      <c r="B86" s="13" t="s">
        <v>50</v>
      </c>
    </row>
    <row r="87" spans="2:8" ht="15" customHeight="1" x14ac:dyDescent="0.25">
      <c r="B87" s="26" t="str">
        <f>IF(Calc1!D5=TRUE,IF(OR(AND(Calc1!D8=FALSE,Calc1!E8=FALSE),AND(Calc1!D8=TRUE,Calc1!E8=TRUE)),"erreur","'"),"'")</f>
        <v>'</v>
      </c>
      <c r="C87" s="21" t="s">
        <v>52</v>
      </c>
      <c r="D87" s="14"/>
      <c r="E87" s="16"/>
      <c r="F87" s="18" t="s">
        <v>51</v>
      </c>
      <c r="G87" s="15"/>
      <c r="H87" s="20" t="s">
        <v>17</v>
      </c>
    </row>
    <row r="88" spans="2:8" x14ac:dyDescent="0.25">
      <c r="B88" s="30"/>
      <c r="C88" s="14"/>
      <c r="D88" s="14"/>
      <c r="E88" s="15"/>
      <c r="F88" s="18"/>
      <c r="G88" s="15"/>
      <c r="H88" s="17"/>
    </row>
    <row r="89" spans="2:8" ht="15" customHeight="1" x14ac:dyDescent="0.25">
      <c r="B89" s="26" t="str">
        <f>IF(Calc1!D5=TRUE,IF(OR(AND(Calc1!D9=FALSE,Calc1!E9=FALSE),AND(Calc1!D9=TRUE,Calc1!E9=TRUE)),"erreur","'"),"'")</f>
        <v>'</v>
      </c>
      <c r="C89" s="21" t="s">
        <v>54</v>
      </c>
      <c r="D89" s="21"/>
      <c r="E89" s="21"/>
      <c r="F89" s="18" t="s">
        <v>51</v>
      </c>
      <c r="G89" s="15"/>
      <c r="H89" s="20" t="s">
        <v>17</v>
      </c>
    </row>
    <row r="90" spans="2:8" x14ac:dyDescent="0.25">
      <c r="B90" s="30"/>
      <c r="C90" s="21"/>
      <c r="D90" s="21"/>
      <c r="E90" s="21"/>
      <c r="F90" s="18"/>
      <c r="G90" s="15"/>
      <c r="H90" s="17"/>
    </row>
    <row r="91" spans="2:8" ht="15" customHeight="1" x14ac:dyDescent="0.25">
      <c r="B91" s="26" t="str">
        <f>IF(Calc1!D5=TRUE,IF(OR(AND(Calc1!D10=FALSE,Calc1!E10=FALSE),AND(Calc1!D10=TRUE,Calc1!E10=TRUE)),"erreur","'"),"'")</f>
        <v>'</v>
      </c>
      <c r="C91" s="21" t="s">
        <v>55</v>
      </c>
      <c r="D91" s="14"/>
      <c r="E91" s="16"/>
      <c r="F91" s="18" t="s">
        <v>51</v>
      </c>
      <c r="G91" s="15"/>
      <c r="H91" s="20" t="s">
        <v>17</v>
      </c>
    </row>
    <row r="92" spans="2:8" x14ac:dyDescent="0.25">
      <c r="C92" s="14"/>
      <c r="D92" s="14"/>
      <c r="E92" s="15"/>
      <c r="F92" s="18"/>
      <c r="G92" s="15"/>
    </row>
    <row r="94" spans="2:8" ht="15.75" x14ac:dyDescent="0.25">
      <c r="C94" s="19" t="s">
        <v>53</v>
      </c>
    </row>
    <row r="95" spans="2:8" x14ac:dyDescent="0.25">
      <c r="B95" s="13" t="s">
        <v>59</v>
      </c>
    </row>
    <row r="96" spans="2:8" ht="15" customHeight="1" x14ac:dyDescent="0.25">
      <c r="B96" s="26" t="str">
        <f>IF(Calc1!D5=TRUE,IF(OR(AND(Calc1!D13=FALSE,Calc1!E13=FALSE),AND(Calc1!D13=TRUE,Calc1!E13=TRUE)),"erreur","'"),"'")</f>
        <v>'</v>
      </c>
      <c r="C96" s="21" t="s">
        <v>57</v>
      </c>
      <c r="D96" s="14"/>
      <c r="E96" s="16"/>
      <c r="F96" s="18" t="s">
        <v>51</v>
      </c>
      <c r="G96" s="15"/>
      <c r="H96" s="24" t="s">
        <v>17</v>
      </c>
    </row>
    <row r="97" spans="2:8" x14ac:dyDescent="0.25">
      <c r="B97" s="30"/>
      <c r="C97" s="14"/>
      <c r="D97" s="14"/>
      <c r="E97" s="15"/>
      <c r="F97" s="18"/>
      <c r="G97" s="15"/>
      <c r="H97" s="16"/>
    </row>
    <row r="98" spans="2:8" ht="15" customHeight="1" x14ac:dyDescent="0.25">
      <c r="B98" s="26" t="str">
        <f>IF(Calc1!D5=TRUE,IF(OR(AND(Calc1!D14=FALSE,Calc1!E14=FALSE),AND(Calc1!D14=TRUE,Calc1!E14=TRUE)),"erreur","'"),"'")</f>
        <v>'</v>
      </c>
      <c r="C98" s="21" t="s">
        <v>56</v>
      </c>
      <c r="D98" s="21"/>
      <c r="E98" s="21"/>
      <c r="F98" s="18" t="s">
        <v>51</v>
      </c>
      <c r="G98" s="15"/>
      <c r="H98" s="24" t="s">
        <v>17</v>
      </c>
    </row>
    <row r="99" spans="2:8" x14ac:dyDescent="0.25">
      <c r="B99" s="30"/>
      <c r="C99" s="21"/>
      <c r="D99" s="21"/>
      <c r="E99" s="21"/>
      <c r="F99" s="18"/>
      <c r="G99" s="15"/>
      <c r="H99" s="16"/>
    </row>
    <row r="100" spans="2:8" ht="15" customHeight="1" x14ac:dyDescent="0.25">
      <c r="B100" s="26" t="str">
        <f>IF(Calc1!D5=TRUE,IF(OR(AND(Calc1!D15=FALSE,Calc1!E15=FALSE),AND(Calc1!D15=TRUE,Calc1!E15=TRUE)),"erreur","'"),"'")</f>
        <v>'</v>
      </c>
      <c r="C100" s="21" t="s">
        <v>108</v>
      </c>
      <c r="D100" s="14"/>
      <c r="E100" s="16"/>
      <c r="F100" s="18" t="s">
        <v>51</v>
      </c>
      <c r="G100" s="15"/>
      <c r="H100" s="24" t="s">
        <v>17</v>
      </c>
    </row>
    <row r="107" spans="2:8" ht="21.75" thickBot="1" x14ac:dyDescent="0.4">
      <c r="B107" s="7" t="s">
        <v>68</v>
      </c>
      <c r="C107" s="7"/>
      <c r="D107" s="7"/>
      <c r="E107" s="7"/>
      <c r="F107" s="7"/>
      <c r="G107" s="7"/>
      <c r="H107" s="7"/>
    </row>
    <row r="109" spans="2:8" ht="17.25" x14ac:dyDescent="0.3">
      <c r="B109" s="6" t="s">
        <v>110</v>
      </c>
      <c r="F109" t="str">
        <f>IF(B112="erreur","*obligatoire","'")</f>
        <v>'</v>
      </c>
    </row>
    <row r="110" spans="2:8" x14ac:dyDescent="0.25">
      <c r="B110" s="13" t="s">
        <v>70</v>
      </c>
    </row>
    <row r="111" spans="2:8" ht="9.75" customHeight="1" x14ac:dyDescent="0.25">
      <c r="B111" s="13"/>
    </row>
    <row r="112" spans="2:8" ht="15" customHeight="1" x14ac:dyDescent="0.25">
      <c r="B112" s="193" t="str">
        <f>IF(OR(AND(Calc1!D29=FALSE,Calc1!E29=FALSE),AND(Calc1!D29=TRUE,Calc1!E29=TRUE)),"erreur","'")</f>
        <v>'</v>
      </c>
      <c r="C112" s="16"/>
      <c r="D112" s="187" t="s">
        <v>71</v>
      </c>
      <c r="E112" s="15"/>
      <c r="F112" s="15"/>
      <c r="G112" s="188" t="s">
        <v>17</v>
      </c>
    </row>
    <row r="113" spans="2:7" ht="15" customHeight="1" x14ac:dyDescent="0.25">
      <c r="B113" s="193"/>
      <c r="C113" s="15"/>
      <c r="D113" s="187"/>
      <c r="E113" s="15"/>
      <c r="F113" s="15"/>
      <c r="G113" s="188"/>
    </row>
    <row r="114" spans="2:7" ht="9.75" customHeight="1" x14ac:dyDescent="0.25"/>
    <row r="115" spans="2:7" ht="17.25" x14ac:dyDescent="0.3">
      <c r="B115" s="6" t="s">
        <v>72</v>
      </c>
      <c r="D115" t="str">
        <f>IF(Calc1!C24=TRUE,IF(B118="erreur","*obligatoire","'"),"'")</f>
        <v>'</v>
      </c>
    </row>
    <row r="116" spans="2:7" x14ac:dyDescent="0.25">
      <c r="B116" s="13" t="s">
        <v>74</v>
      </c>
    </row>
    <row r="117" spans="2:7" ht="9.75" customHeight="1" x14ac:dyDescent="0.25">
      <c r="B117" s="13"/>
    </row>
    <row r="118" spans="2:7" x14ac:dyDescent="0.25">
      <c r="B118" s="193" t="str">
        <f>IF(OR(AND(Calc1!D32=FALSE,Calc1!E32=FALSE),AND(Calc1!D32=TRUE,Calc1!E32=TRUE)),"erreur","'")</f>
        <v>'</v>
      </c>
      <c r="C118" s="16"/>
      <c r="D118" s="187" t="s">
        <v>71</v>
      </c>
      <c r="E118" s="15"/>
      <c r="F118" s="15"/>
      <c r="G118" s="188" t="s">
        <v>17</v>
      </c>
    </row>
    <row r="119" spans="2:7" x14ac:dyDescent="0.25">
      <c r="B119" s="193"/>
      <c r="C119" s="15"/>
      <c r="D119" s="187"/>
      <c r="E119" s="15"/>
      <c r="F119" s="15"/>
      <c r="G119" s="188"/>
    </row>
    <row r="120" spans="2:7" ht="9.75" customHeight="1" x14ac:dyDescent="0.25"/>
    <row r="121" spans="2:7" ht="17.25" x14ac:dyDescent="0.3">
      <c r="B121" s="6" t="s">
        <v>73</v>
      </c>
      <c r="D121" t="str">
        <f>IF(Calc1!C23=TRUE,IF(B124="erreur","*obligatoire","'"),"'")</f>
        <v>'</v>
      </c>
    </row>
    <row r="122" spans="2:7" x14ac:dyDescent="0.25">
      <c r="B122" s="13" t="s">
        <v>75</v>
      </c>
    </row>
    <row r="123" spans="2:7" ht="9.75" customHeight="1" x14ac:dyDescent="0.25">
      <c r="B123" s="13"/>
    </row>
    <row r="124" spans="2:7" x14ac:dyDescent="0.25">
      <c r="B124" s="193" t="str">
        <f>IF(OR(AND(Calc1!D35=FALSE,Calc1!E35=FALSE),AND(Calc1!D35=TRUE,Calc1!E35=TRUE)),"erreur","'")</f>
        <v>'</v>
      </c>
      <c r="C124" s="16"/>
      <c r="D124" s="187" t="s">
        <v>71</v>
      </c>
      <c r="E124" s="15"/>
      <c r="F124" s="15"/>
      <c r="G124" s="188" t="s">
        <v>17</v>
      </c>
    </row>
    <row r="125" spans="2:7" x14ac:dyDescent="0.25">
      <c r="B125" s="193"/>
      <c r="C125" s="15"/>
      <c r="D125" s="187"/>
      <c r="E125" s="15"/>
      <c r="F125" s="15"/>
      <c r="G125" s="188"/>
    </row>
    <row r="126" spans="2:7" ht="9.75" customHeight="1" x14ac:dyDescent="0.25"/>
    <row r="127" spans="2:7" ht="17.25" x14ac:dyDescent="0.3">
      <c r="B127" s="6" t="s">
        <v>76</v>
      </c>
    </row>
    <row r="128" spans="2:7" x14ac:dyDescent="0.25">
      <c r="B128" s="13" t="s">
        <v>77</v>
      </c>
    </row>
    <row r="129" spans="2:9" ht="9.75" customHeight="1" x14ac:dyDescent="0.25">
      <c r="B129" s="13"/>
    </row>
    <row r="130" spans="2:9" x14ac:dyDescent="0.25">
      <c r="B130" s="193" t="str">
        <f>IF(AND(Calc1!D38=TRUE,Calc1!E38=TRUE),"erreur","'")</f>
        <v>'</v>
      </c>
      <c r="C130" s="16"/>
      <c r="D130" s="187" t="s">
        <v>71</v>
      </c>
      <c r="E130" s="15"/>
      <c r="F130" s="15"/>
      <c r="G130" s="188" t="s">
        <v>17</v>
      </c>
    </row>
    <row r="131" spans="2:9" x14ac:dyDescent="0.25">
      <c r="B131" s="193"/>
      <c r="C131" s="15"/>
      <c r="D131" s="187"/>
      <c r="E131" s="15"/>
      <c r="F131" s="15"/>
      <c r="G131" s="188"/>
    </row>
    <row r="132" spans="2:9" ht="17.25" x14ac:dyDescent="0.3">
      <c r="B132" s="6" t="s">
        <v>242</v>
      </c>
    </row>
    <row r="133" spans="2:9" x14ac:dyDescent="0.25">
      <c r="B133" s="13" t="s">
        <v>243</v>
      </c>
    </row>
    <row r="134" spans="2:9" ht="9.75" customHeight="1" x14ac:dyDescent="0.25">
      <c r="B134" s="13"/>
    </row>
    <row r="135" spans="2:9" x14ac:dyDescent="0.25">
      <c r="B135" s="193" t="str">
        <f>IF(AND(Calc1!D43=TRUE,Calc1!E43=TRUE),"erreur","'")</f>
        <v>'</v>
      </c>
      <c r="C135" s="16"/>
      <c r="D135" s="187" t="s">
        <v>71</v>
      </c>
      <c r="E135" s="15"/>
      <c r="F135" s="15"/>
      <c r="G135" s="188" t="s">
        <v>17</v>
      </c>
    </row>
    <row r="136" spans="2:9" x14ac:dyDescent="0.25">
      <c r="B136" s="193"/>
      <c r="C136" s="15"/>
      <c r="D136" s="187"/>
      <c r="E136" s="15"/>
      <c r="F136" s="15"/>
      <c r="G136" s="188"/>
    </row>
    <row r="137" spans="2:9" ht="18.75" x14ac:dyDescent="0.25">
      <c r="B137" s="26"/>
      <c r="C137" s="15"/>
      <c r="D137" s="14"/>
      <c r="E137" s="15"/>
      <c r="F137" s="15"/>
      <c r="G137" s="155"/>
      <c r="I137" s="10"/>
    </row>
    <row r="138" spans="2:9" ht="18.75" x14ac:dyDescent="0.25">
      <c r="B138" s="26"/>
      <c r="C138" s="15"/>
      <c r="D138" s="14"/>
      <c r="E138" s="15"/>
      <c r="F138" s="15"/>
      <c r="G138" s="155"/>
      <c r="I138" s="10"/>
    </row>
    <row r="139" spans="2:9" x14ac:dyDescent="0.25">
      <c r="I139" s="10"/>
    </row>
    <row r="140" spans="2:9" ht="17.25" x14ac:dyDescent="0.3">
      <c r="B140" s="6" t="s">
        <v>87</v>
      </c>
      <c r="I140" s="10"/>
    </row>
    <row r="141" spans="2:9" x14ac:dyDescent="0.25">
      <c r="B141" s="5" t="s">
        <v>78</v>
      </c>
    </row>
    <row r="142" spans="2:9" x14ac:dyDescent="0.25">
      <c r="B142" s="176"/>
      <c r="C142" s="177"/>
      <c r="D142" s="177"/>
      <c r="E142" s="177"/>
      <c r="F142" s="177"/>
      <c r="G142" s="177"/>
      <c r="H142" s="177"/>
    </row>
    <row r="143" spans="2:9" ht="22.5" customHeight="1" x14ac:dyDescent="0.25">
      <c r="B143" s="176"/>
      <c r="C143" s="177"/>
      <c r="D143" s="177"/>
      <c r="E143" s="177"/>
      <c r="F143" s="177"/>
      <c r="G143" s="177"/>
      <c r="H143" s="177"/>
    </row>
    <row r="144" spans="2:9" ht="22.5" customHeight="1" x14ac:dyDescent="0.25">
      <c r="B144" s="176"/>
      <c r="C144" s="177"/>
      <c r="D144" s="177"/>
      <c r="E144" s="177"/>
      <c r="F144" s="177"/>
      <c r="G144" s="177"/>
      <c r="H144" s="177"/>
    </row>
    <row r="145" spans="2:8" ht="33.950000000000003" customHeight="1" x14ac:dyDescent="0.25">
      <c r="B145" s="178"/>
      <c r="C145" s="179"/>
      <c r="D145" s="179"/>
      <c r="E145" s="179"/>
      <c r="F145" s="179"/>
      <c r="G145" s="179"/>
      <c r="H145" s="179"/>
    </row>
    <row r="146" spans="2:8" ht="33.950000000000003" customHeight="1" x14ac:dyDescent="0.25"/>
    <row r="147" spans="2:8" ht="33.950000000000003" customHeight="1" x14ac:dyDescent="0.25"/>
    <row r="149" spans="2:8" ht="21" customHeight="1" x14ac:dyDescent="0.25"/>
    <row r="150" spans="2:8" ht="34.5" customHeight="1" x14ac:dyDescent="0.25"/>
    <row r="151" spans="2:8" ht="6" customHeight="1" x14ac:dyDescent="0.25"/>
    <row r="152" spans="2:8" ht="3.75" customHeight="1" x14ac:dyDescent="0.25"/>
    <row r="153" spans="2:8" ht="5.25" customHeight="1" x14ac:dyDescent="0.3">
      <c r="B153" s="6"/>
    </row>
    <row r="154" spans="2:8" ht="26.25" x14ac:dyDescent="0.25">
      <c r="B154" s="210" t="s">
        <v>201</v>
      </c>
      <c r="C154" s="210"/>
      <c r="D154" s="210"/>
      <c r="E154" s="210"/>
      <c r="F154" s="210"/>
      <c r="G154" s="210"/>
      <c r="H154" s="210"/>
    </row>
    <row r="155" spans="2:8" ht="9.75" customHeight="1" x14ac:dyDescent="0.3">
      <c r="B155" s="6"/>
    </row>
    <row r="156" spans="2:8" ht="23.25" customHeight="1" x14ac:dyDescent="0.3">
      <c r="B156" s="6" t="s">
        <v>187</v>
      </c>
    </row>
    <row r="158" spans="2:8" ht="33" customHeight="1" x14ac:dyDescent="0.25">
      <c r="B158" s="205" t="s">
        <v>200</v>
      </c>
      <c r="C158" s="205"/>
      <c r="D158" s="205"/>
      <c r="E158" s="205"/>
      <c r="F158" s="205"/>
      <c r="G158" s="205"/>
      <c r="H158" s="205"/>
    </row>
    <row r="159" spans="2:8" ht="11.25" customHeight="1" thickBot="1" x14ac:dyDescent="0.3"/>
    <row r="160" spans="2:8" ht="42.75" customHeight="1" thickTop="1" thickBot="1" x14ac:dyDescent="0.3">
      <c r="C160" s="198" t="s">
        <v>103</v>
      </c>
      <c r="D160" s="198"/>
      <c r="E160" s="198"/>
      <c r="F160" s="198"/>
      <c r="G160" s="206" t="s">
        <v>197</v>
      </c>
      <c r="H160" s="208" t="s">
        <v>106</v>
      </c>
    </row>
    <row r="161" spans="2:9" ht="16.5" thickTop="1" thickBot="1" x14ac:dyDescent="0.3">
      <c r="C161" s="199" t="s">
        <v>104</v>
      </c>
      <c r="D161" s="200"/>
      <c r="E161" s="201" t="s">
        <v>105</v>
      </c>
      <c r="F161" s="202"/>
      <c r="G161" s="207"/>
      <c r="H161" s="209"/>
    </row>
    <row r="162" spans="2:9" ht="27" thickTop="1" thickBot="1" x14ac:dyDescent="0.3">
      <c r="B162" s="90" t="s">
        <v>3</v>
      </c>
      <c r="C162" s="203" t="s">
        <v>216</v>
      </c>
      <c r="D162" s="204"/>
      <c r="E162" s="243" t="s">
        <v>221</v>
      </c>
      <c r="F162" s="244"/>
      <c r="G162" s="114">
        <f>Calc2!E37</f>
        <v>0</v>
      </c>
      <c r="H162" s="116" t="str">
        <f>IF(AND(Calc1!D29=TRUE,Calc1!D32=TRUE,Calc1!D35=TRUE),"Payant Tarif Eco-Exemplaire","Payant Tarif Normal")</f>
        <v>Payant Tarif Eco-Exemplaire</v>
      </c>
    </row>
    <row r="163" spans="2:9" ht="17.25" thickTop="1" thickBot="1" x14ac:dyDescent="0.3">
      <c r="B163" s="91" t="s">
        <v>4</v>
      </c>
      <c r="C163" s="196" t="s">
        <v>92</v>
      </c>
      <c r="D163" s="197"/>
      <c r="E163" s="245"/>
      <c r="F163" s="246"/>
      <c r="G163" s="114">
        <f>IF(Calc1!D32=TRUE,D177*240,0)</f>
        <v>0</v>
      </c>
      <c r="H163" s="117" t="str">
        <f>IF(Calc1!D32=TRUE,"Gratuit","Payant en tant qu'OMR")</f>
        <v>Gratuit</v>
      </c>
    </row>
    <row r="164" spans="2:9" ht="27" customHeight="1" thickTop="1" thickBot="1" x14ac:dyDescent="0.3">
      <c r="B164" s="92" t="s">
        <v>5</v>
      </c>
      <c r="C164" s="196" t="s">
        <v>92</v>
      </c>
      <c r="D164" s="197"/>
      <c r="E164" s="245"/>
      <c r="F164" s="246"/>
      <c r="G164" s="114">
        <f>IF(Calc1!D29=TRUE,D182*660+F182*340,0)</f>
        <v>0</v>
      </c>
      <c r="H164" s="117" t="str">
        <f>IF(Calc1!D29=TRUE,"Gratuit","Payant en tant qu'OMR")</f>
        <v>Gratuit</v>
      </c>
    </row>
    <row r="165" spans="2:9" ht="21.75" thickTop="1" x14ac:dyDescent="0.25">
      <c r="B165" s="241" t="s">
        <v>217</v>
      </c>
      <c r="C165" s="241"/>
      <c r="D165" s="241"/>
      <c r="E165" s="241"/>
      <c r="F165" s="242"/>
      <c r="G165" s="119">
        <f>SUM(G162:G164)</f>
        <v>0</v>
      </c>
      <c r="H165" s="239" t="str">
        <f>IF(AND(Calc1!D29=TRUE,Calc1!D32=TRUE,Calc1!D35=TRUE),H167,Calc2!F27)</f>
        <v>Gratuit</v>
      </c>
    </row>
    <row r="166" spans="2:9" ht="15.75" thickBot="1" x14ac:dyDescent="0.3">
      <c r="B166" s="241"/>
      <c r="C166" s="241"/>
      <c r="D166" s="241"/>
      <c r="E166" s="241"/>
      <c r="F166" s="242"/>
      <c r="G166" s="115" t="s">
        <v>95</v>
      </c>
      <c r="H166" s="240"/>
    </row>
    <row r="167" spans="2:9" ht="15.75" thickTop="1" x14ac:dyDescent="0.25">
      <c r="D167" s="238" t="s">
        <v>107</v>
      </c>
      <c r="E167" s="238"/>
      <c r="F167" s="238"/>
      <c r="G167" s="238"/>
      <c r="H167" s="118" t="str">
        <f>IF(Calc2!E27&lt;=0,"Gratuit",Calc2!E27)</f>
        <v>Gratuit</v>
      </c>
    </row>
    <row r="169" spans="2:9" x14ac:dyDescent="0.25">
      <c r="B169" s="187" t="s">
        <v>188</v>
      </c>
      <c r="C169" s="187"/>
      <c r="D169" s="187"/>
      <c r="E169" s="187"/>
      <c r="F169" s="187"/>
      <c r="G169" s="187"/>
      <c r="H169" s="187"/>
    </row>
    <row r="172" spans="2:9" ht="28.5" x14ac:dyDescent="0.25">
      <c r="B172" s="220" t="s">
        <v>190</v>
      </c>
      <c r="C172" s="221"/>
      <c r="D172" s="123">
        <f>ROUNDDOWN(Calc2!B27/660,0)</f>
        <v>0</v>
      </c>
      <c r="E172" s="122" t="s">
        <v>189</v>
      </c>
      <c r="F172" s="123">
        <f>IF(0&lt;Calc2!B27-660&lt;40,0,ROUNDUP((Calc2!B27-(D172*660))/180,0))</f>
        <v>0</v>
      </c>
      <c r="G172" s="122"/>
    </row>
    <row r="174" spans="2:9" x14ac:dyDescent="0.25">
      <c r="D174" s="222" t="s">
        <v>191</v>
      </c>
      <c r="E174" s="222"/>
      <c r="F174" s="222" t="s">
        <v>192</v>
      </c>
      <c r="G174" s="222"/>
      <c r="H174" s="222"/>
      <c r="I174" s="222"/>
    </row>
    <row r="177" spans="2:9" ht="34.5" customHeight="1" x14ac:dyDescent="0.25">
      <c r="B177" s="223" t="s">
        <v>195</v>
      </c>
      <c r="C177" s="224"/>
      <c r="D177" s="124">
        <f>ROUNDUP(Calc2!B31/240,0)</f>
        <v>0</v>
      </c>
      <c r="E177" s="122"/>
      <c r="F177" s="121"/>
      <c r="G177" s="120"/>
    </row>
    <row r="179" spans="2:9" x14ac:dyDescent="0.25">
      <c r="D179" s="222" t="s">
        <v>194</v>
      </c>
      <c r="E179" s="222"/>
      <c r="F179" s="222"/>
      <c r="G179" s="222"/>
    </row>
    <row r="182" spans="2:9" ht="28.5" x14ac:dyDescent="0.25">
      <c r="B182" s="236" t="s">
        <v>193</v>
      </c>
      <c r="C182" s="237"/>
      <c r="D182" s="126">
        <f>ROUNDDOWN(Calc2!B35/660,0)</f>
        <v>0</v>
      </c>
      <c r="E182" s="122" t="s">
        <v>189</v>
      </c>
      <c r="F182" s="126">
        <f>ROUNDUP((Calc2!B35-(D182*660))/340,0)</f>
        <v>0</v>
      </c>
      <c r="G182" s="122"/>
    </row>
    <row r="184" spans="2:9" x14ac:dyDescent="0.25">
      <c r="D184" s="222" t="s">
        <v>191</v>
      </c>
      <c r="E184" s="222"/>
      <c r="F184" s="222" t="s">
        <v>241</v>
      </c>
      <c r="G184" s="222"/>
      <c r="H184" s="222"/>
      <c r="I184" s="222"/>
    </row>
    <row r="185" spans="2:9" ht="24" customHeight="1" thickBot="1" x14ac:dyDescent="0.3">
      <c r="D185" s="154"/>
      <c r="E185" s="154"/>
      <c r="F185" s="154"/>
      <c r="G185" s="154"/>
      <c r="H185" s="154"/>
      <c r="I185" s="154"/>
    </row>
    <row r="186" spans="2:9" ht="17.25" customHeight="1" x14ac:dyDescent="0.25">
      <c r="B186" s="225" t="s">
        <v>245</v>
      </c>
      <c r="C186" s="225"/>
      <c r="D186" s="228"/>
      <c r="E186" s="154"/>
      <c r="F186" s="154"/>
      <c r="G186" s="230" t="s">
        <v>252</v>
      </c>
      <c r="H186" s="231"/>
      <c r="I186" s="154"/>
    </row>
    <row r="187" spans="2:9" ht="18.75" customHeight="1" thickBot="1" x14ac:dyDescent="0.3">
      <c r="B187" s="225"/>
      <c r="C187" s="225"/>
      <c r="D187" s="229"/>
      <c r="G187" s="232"/>
      <c r="H187" s="233"/>
    </row>
    <row r="188" spans="2:9" ht="17.25" customHeight="1" thickBot="1" x14ac:dyDescent="0.3">
      <c r="B188" s="227" t="s">
        <v>251</v>
      </c>
      <c r="C188" s="227"/>
      <c r="G188" s="234"/>
      <c r="H188" s="235"/>
    </row>
    <row r="189" spans="2:9" ht="4.5" customHeight="1" x14ac:dyDescent="0.25">
      <c r="B189" s="227"/>
      <c r="C189" s="227"/>
      <c r="G189" s="168"/>
      <c r="H189" s="168"/>
    </row>
    <row r="190" spans="2:9" ht="29.25" customHeight="1" x14ac:dyDescent="0.25">
      <c r="B190" s="227"/>
      <c r="C190" s="227"/>
      <c r="D190" s="226" t="s">
        <v>253</v>
      </c>
      <c r="E190" s="226"/>
      <c r="F190" s="226"/>
      <c r="G190" s="226"/>
      <c r="H190" s="226"/>
      <c r="I190" s="226"/>
    </row>
    <row r="191" spans="2:9" ht="6" customHeight="1" thickBot="1" x14ac:dyDescent="0.3">
      <c r="B191" s="167"/>
      <c r="C191" s="167"/>
      <c r="D191" s="166"/>
      <c r="E191" s="166"/>
      <c r="F191" s="166"/>
      <c r="G191" s="166"/>
      <c r="H191" s="166"/>
      <c r="I191" s="166"/>
    </row>
    <row r="192" spans="2:9" x14ac:dyDescent="0.25">
      <c r="B192" s="211" t="s">
        <v>196</v>
      </c>
      <c r="C192" s="212"/>
      <c r="D192" s="212"/>
      <c r="E192" s="212"/>
      <c r="F192" s="212"/>
      <c r="G192" s="212"/>
      <c r="H192" s="213"/>
    </row>
    <row r="193" spans="2:8" x14ac:dyDescent="0.25">
      <c r="B193" s="214"/>
      <c r="C193" s="215"/>
      <c r="D193" s="215"/>
      <c r="E193" s="215"/>
      <c r="F193" s="215"/>
      <c r="G193" s="215"/>
      <c r="H193" s="216"/>
    </row>
    <row r="194" spans="2:8" ht="15.75" thickBot="1" x14ac:dyDescent="0.3">
      <c r="B194" s="217"/>
      <c r="C194" s="218"/>
      <c r="D194" s="218"/>
      <c r="E194" s="218"/>
      <c r="F194" s="218"/>
      <c r="G194" s="218"/>
      <c r="H194" s="219"/>
    </row>
  </sheetData>
  <sheetProtection selectLockedCells="1"/>
  <mergeCells count="69">
    <mergeCell ref="G135:G136"/>
    <mergeCell ref="H184:I184"/>
    <mergeCell ref="H174:I174"/>
    <mergeCell ref="B186:C187"/>
    <mergeCell ref="D190:I190"/>
    <mergeCell ref="B188:C190"/>
    <mergeCell ref="D186:D187"/>
    <mergeCell ref="G186:H188"/>
    <mergeCell ref="B182:C182"/>
    <mergeCell ref="D184:E184"/>
    <mergeCell ref="F184:G184"/>
    <mergeCell ref="D167:G167"/>
    <mergeCell ref="H165:H166"/>
    <mergeCell ref="C163:D163"/>
    <mergeCell ref="B165:F166"/>
    <mergeCell ref="E162:F164"/>
    <mergeCell ref="B192:H194"/>
    <mergeCell ref="B169:H169"/>
    <mergeCell ref="B172:C172"/>
    <mergeCell ref="D174:E174"/>
    <mergeCell ref="F174:G174"/>
    <mergeCell ref="F179:G179"/>
    <mergeCell ref="D179:E179"/>
    <mergeCell ref="B177:C177"/>
    <mergeCell ref="G118:G119"/>
    <mergeCell ref="C164:D164"/>
    <mergeCell ref="C160:F160"/>
    <mergeCell ref="C161:D161"/>
    <mergeCell ref="E161:F161"/>
    <mergeCell ref="C162:D162"/>
    <mergeCell ref="B158:H158"/>
    <mergeCell ref="D130:D131"/>
    <mergeCell ref="G130:G131"/>
    <mergeCell ref="G160:G161"/>
    <mergeCell ref="H160:H161"/>
    <mergeCell ref="B154:H154"/>
    <mergeCell ref="B130:B131"/>
    <mergeCell ref="B142:H145"/>
    <mergeCell ref="B135:B136"/>
    <mergeCell ref="D135:D136"/>
    <mergeCell ref="B48:H49"/>
    <mergeCell ref="D124:D125"/>
    <mergeCell ref="G124:G125"/>
    <mergeCell ref="B82:H83"/>
    <mergeCell ref="B57:H58"/>
    <mergeCell ref="D71:F72"/>
    <mergeCell ref="H71:H72"/>
    <mergeCell ref="B77:H78"/>
    <mergeCell ref="B71:B72"/>
    <mergeCell ref="B112:B113"/>
    <mergeCell ref="B118:B119"/>
    <mergeCell ref="H63:H65"/>
    <mergeCell ref="B124:B125"/>
    <mergeCell ref="D112:D113"/>
    <mergeCell ref="G112:G113"/>
    <mergeCell ref="D118:D119"/>
    <mergeCell ref="B34:H35"/>
    <mergeCell ref="B38:H39"/>
    <mergeCell ref="B43:H44"/>
    <mergeCell ref="B4:H5"/>
    <mergeCell ref="B10:H11"/>
    <mergeCell ref="B15:H16"/>
    <mergeCell ref="B25:H26"/>
    <mergeCell ref="B30:H31"/>
    <mergeCell ref="B20:B21"/>
    <mergeCell ref="C20:D21"/>
    <mergeCell ref="E20:E21"/>
    <mergeCell ref="H20:H21"/>
    <mergeCell ref="F20:G21"/>
  </mergeCells>
  <conditionalFormatting sqref="B71">
    <cfRule type="containsText" dxfId="66" priority="74" operator="containsText" text="'">
      <formula>NOT(ISERROR(SEARCH("'",B71)))</formula>
    </cfRule>
    <cfRule type="containsText" dxfId="65" priority="75" operator="containsText" text="erreur">
      <formula>NOT(ISERROR(SEARCH("erreur",B71)))</formula>
    </cfRule>
  </conditionalFormatting>
  <conditionalFormatting sqref="B87">
    <cfRule type="containsText" dxfId="64" priority="73" operator="containsText" text="erreur">
      <formula>NOT(ISERROR(SEARCH("erreur",B87)))</formula>
    </cfRule>
    <cfRule type="containsText" dxfId="63" priority="72" operator="containsText" text="'">
      <formula>NOT(ISERROR(SEARCH("'",B87)))</formula>
    </cfRule>
  </conditionalFormatting>
  <conditionalFormatting sqref="B89">
    <cfRule type="containsText" dxfId="62" priority="70" operator="containsText" text="'">
      <formula>NOT(ISERROR(SEARCH("'",B89)))</formula>
    </cfRule>
    <cfRule type="containsText" dxfId="61" priority="71" operator="containsText" text="erreur">
      <formula>NOT(ISERROR(SEARCH("erreur",B89)))</formula>
    </cfRule>
  </conditionalFormatting>
  <conditionalFormatting sqref="B91">
    <cfRule type="containsText" dxfId="60" priority="69" operator="containsText" text="erreur">
      <formula>NOT(ISERROR(SEARCH("erreur",B91)))</formula>
    </cfRule>
    <cfRule type="containsText" dxfId="59" priority="68" operator="containsText" text="'">
      <formula>NOT(ISERROR(SEARCH("'",B91)))</formula>
    </cfRule>
  </conditionalFormatting>
  <conditionalFormatting sqref="B96">
    <cfRule type="containsText" dxfId="58" priority="67" operator="containsText" text="erreur">
      <formula>NOT(ISERROR(SEARCH("erreur",B96)))</formula>
    </cfRule>
    <cfRule type="containsText" dxfId="57" priority="66" operator="containsText" text="'">
      <formula>NOT(ISERROR(SEARCH("'",B96)))</formula>
    </cfRule>
  </conditionalFormatting>
  <conditionalFormatting sqref="B98">
    <cfRule type="containsText" dxfId="56" priority="64" operator="containsText" text="'">
      <formula>NOT(ISERROR(SEARCH("'",B98)))</formula>
    </cfRule>
    <cfRule type="containsText" dxfId="55" priority="65" operator="containsText" text="erreur">
      <formula>NOT(ISERROR(SEARCH("erreur",B98)))</formula>
    </cfRule>
  </conditionalFormatting>
  <conditionalFormatting sqref="B100">
    <cfRule type="containsText" dxfId="54" priority="63" operator="containsText" text="erreur">
      <formula>NOT(ISERROR(SEARCH("erreur",B100)))</formula>
    </cfRule>
    <cfRule type="containsText" dxfId="53" priority="62" operator="containsText" text="'">
      <formula>NOT(ISERROR(SEARCH("'",B100)))</formula>
    </cfRule>
  </conditionalFormatting>
  <conditionalFormatting sqref="B112">
    <cfRule type="containsText" dxfId="52" priority="61" operator="containsText" text="erreur">
      <formula>NOT(ISERROR(SEARCH("erreur",B112)))</formula>
    </cfRule>
    <cfRule type="containsText" dxfId="51" priority="60" operator="containsText" text="'">
      <formula>NOT(ISERROR(SEARCH("'",B112)))</formula>
    </cfRule>
  </conditionalFormatting>
  <conditionalFormatting sqref="B118">
    <cfRule type="containsText" dxfId="50" priority="58" operator="containsText" text="'">
      <formula>NOT(ISERROR(SEARCH("'",B118)))</formula>
    </cfRule>
    <cfRule type="containsText" dxfId="49" priority="59" operator="containsText" text="erreur">
      <formula>NOT(ISERROR(SEARCH("erreur",B118)))</formula>
    </cfRule>
  </conditionalFormatting>
  <conditionalFormatting sqref="B124">
    <cfRule type="containsText" dxfId="48" priority="31" operator="containsText" text="erreur">
      <formula>NOT(ISERROR(SEARCH("erreur",B124)))</formula>
    </cfRule>
    <cfRule type="containsText" dxfId="47" priority="30" operator="containsText" text="'">
      <formula>NOT(ISERROR(SEARCH("'",B124)))</formula>
    </cfRule>
  </conditionalFormatting>
  <conditionalFormatting sqref="B130">
    <cfRule type="containsText" dxfId="46" priority="54" operator="containsText" text="'">
      <formula>NOT(ISERROR(SEARCH("'",B130)))</formula>
    </cfRule>
    <cfRule type="containsText" dxfId="45" priority="55" operator="containsText" text="erreur">
      <formula>NOT(ISERROR(SEARCH("erreur",B130)))</formula>
    </cfRule>
  </conditionalFormatting>
  <conditionalFormatting sqref="B135">
    <cfRule type="containsText" dxfId="44" priority="4" operator="containsText" text="erreur">
      <formula>NOT(ISERROR(SEARCH("erreur",B135)))</formula>
    </cfRule>
    <cfRule type="containsText" dxfId="43" priority="3" operator="containsText" text="'">
      <formula>NOT(ISERROR(SEARCH("'",B135)))</formula>
    </cfRule>
  </conditionalFormatting>
  <conditionalFormatting sqref="C28">
    <cfRule type="containsText" dxfId="42" priority="45" operator="containsText" text="obligatoire">
      <formula>NOT(ISERROR(SEARCH("obligatoire",C28)))</formula>
    </cfRule>
    <cfRule type="containsText" dxfId="41" priority="44" operator="containsText" text="'">
      <formula>NOT(ISERROR(SEARCH("'",C28)))</formula>
    </cfRule>
  </conditionalFormatting>
  <conditionalFormatting sqref="C37">
    <cfRule type="containsText" dxfId="40" priority="40" operator="containsText" text="'">
      <formula>NOT(ISERROR(SEARCH("'",C37)))</formula>
    </cfRule>
    <cfRule type="containsText" dxfId="39" priority="41" operator="containsText" text="obligatoire">
      <formula>NOT(ISERROR(SEARCH("obligatoire",C37)))</formula>
    </cfRule>
  </conditionalFormatting>
  <conditionalFormatting sqref="C41">
    <cfRule type="containsText" dxfId="38" priority="38" operator="containsText" text="'">
      <formula>NOT(ISERROR(SEARCH("'",C41)))</formula>
    </cfRule>
    <cfRule type="containsText" dxfId="37" priority="39" operator="containsText" text="obligatoire">
      <formula>NOT(ISERROR(SEARCH("obligatoire",C41)))</formula>
    </cfRule>
  </conditionalFormatting>
  <conditionalFormatting sqref="C46">
    <cfRule type="containsText" dxfId="36" priority="37" operator="containsText" text="obligatoire">
      <formula>NOT(ISERROR(SEARCH("obligatoire",C46)))</formula>
    </cfRule>
    <cfRule type="containsText" dxfId="35" priority="36" operator="containsText" text="'">
      <formula>NOT(ISERROR(SEARCH("'",C46)))</formula>
    </cfRule>
  </conditionalFormatting>
  <conditionalFormatting sqref="D9">
    <cfRule type="containsText" dxfId="34" priority="52" operator="containsText" text="'">
      <formula>NOT(ISERROR(SEARCH("'",D9)))</formula>
    </cfRule>
    <cfRule type="containsText" dxfId="33" priority="53" operator="containsText" text="obligatoire">
      <formula>NOT(ISERROR(SEARCH("obligatoire",D9)))</formula>
    </cfRule>
  </conditionalFormatting>
  <conditionalFormatting sqref="D18">
    <cfRule type="containsText" dxfId="32" priority="6" operator="containsText" text="obligatoire">
      <formula>NOT(ISERROR(SEARCH("obligatoire",D18)))</formula>
    </cfRule>
    <cfRule type="containsText" dxfId="31" priority="5" operator="containsText" text="'">
      <formula>NOT(ISERROR(SEARCH("'",D18)))</formula>
    </cfRule>
  </conditionalFormatting>
  <conditionalFormatting sqref="D23">
    <cfRule type="containsText" dxfId="30" priority="46" operator="containsText" text="'">
      <formula>NOT(ISERROR(SEARCH("'",D23)))</formula>
    </cfRule>
    <cfRule type="containsText" dxfId="29" priority="47" operator="containsText" text="obligatoire">
      <formula>NOT(ISERROR(SEARCH("obligatoire",D23)))</formula>
    </cfRule>
  </conditionalFormatting>
  <conditionalFormatting sqref="D33">
    <cfRule type="containsText" dxfId="28" priority="42" operator="containsText" text="'">
      <formula>NOT(ISERROR(SEARCH("'",D33)))</formula>
    </cfRule>
    <cfRule type="containsText" dxfId="27" priority="43" operator="containsText" text="obligatoire">
      <formula>NOT(ISERROR(SEARCH("obligatoire",D33)))</formula>
    </cfRule>
  </conditionalFormatting>
  <conditionalFormatting sqref="D115">
    <cfRule type="containsText" dxfId="26" priority="25" operator="containsText" text="obligatoire">
      <formula>NOT(ISERROR(SEARCH("obligatoire",D115)))</formula>
    </cfRule>
    <cfRule type="containsText" dxfId="25" priority="24" operator="containsText" text="'">
      <formula>NOT(ISERROR(SEARCH("'",D115)))</formula>
    </cfRule>
  </conditionalFormatting>
  <conditionalFormatting sqref="D121">
    <cfRule type="containsText" dxfId="24" priority="23" operator="containsText" text="obligatoire">
      <formula>NOT(ISERROR(SEARCH("obligatoire",D121)))</formula>
    </cfRule>
    <cfRule type="containsText" dxfId="23" priority="22" operator="containsText" text="'">
      <formula>NOT(ISERROR(SEARCH("'",D121)))</formula>
    </cfRule>
  </conditionalFormatting>
  <conditionalFormatting sqref="E13">
    <cfRule type="containsText" dxfId="22" priority="51" operator="containsText" text="obligatoire">
      <formula>NOT(ISERROR(SEARCH("obligatoire",E13)))</formula>
    </cfRule>
    <cfRule type="containsText" dxfId="21" priority="50" operator="containsText" text="'">
      <formula>NOT(ISERROR(SEARCH("'",E13)))</formula>
    </cfRule>
  </conditionalFormatting>
  <conditionalFormatting sqref="E55">
    <cfRule type="containsText" dxfId="20" priority="34" operator="containsText" text="'">
      <formula>NOT(ISERROR(SEARCH("'",E55)))</formula>
    </cfRule>
    <cfRule type="containsText" dxfId="19" priority="35" operator="containsText" text="obligatoire">
      <formula>NOT(ISERROR(SEARCH("obligatoire",E55)))</formula>
    </cfRule>
  </conditionalFormatting>
  <conditionalFormatting sqref="E69">
    <cfRule type="containsText" dxfId="18" priority="29" operator="containsText" text="obligatoire">
      <formula>NOT(ISERROR(SEARCH("obligatoire",E69)))</formula>
    </cfRule>
    <cfRule type="containsText" dxfId="17" priority="28" operator="containsText" text="'">
      <formula>NOT(ISERROR(SEARCH("'",E69)))</formula>
    </cfRule>
  </conditionalFormatting>
  <conditionalFormatting sqref="E127">
    <cfRule type="containsText" dxfId="16" priority="21" operator="containsText" text="obligatoire">
      <formula>NOT(ISERROR(SEARCH("obligatoire",E127)))</formula>
    </cfRule>
    <cfRule type="containsText" dxfId="15" priority="20" operator="containsText" text="'">
      <formula>NOT(ISERROR(SEARCH("'",E127)))</formula>
    </cfRule>
  </conditionalFormatting>
  <conditionalFormatting sqref="E132">
    <cfRule type="containsText" dxfId="14" priority="2" operator="containsText" text="obligatoire">
      <formula>NOT(ISERROR(SEARCH("obligatoire",E132)))</formula>
    </cfRule>
    <cfRule type="containsText" dxfId="13" priority="1" operator="containsText" text="'">
      <formula>NOT(ISERROR(SEARCH("'",E132)))</formula>
    </cfRule>
  </conditionalFormatting>
  <conditionalFormatting sqref="F60">
    <cfRule type="containsText" dxfId="12" priority="15" operator="containsText" text="obligatoire">
      <formula>NOT(ISERROR(SEARCH("obligatoire",F60)))</formula>
    </cfRule>
    <cfRule type="containsText" dxfId="11" priority="14" operator="containsText" text="'">
      <formula>NOT(ISERROR(SEARCH("'",F60)))</formula>
    </cfRule>
  </conditionalFormatting>
  <conditionalFormatting sqref="F75">
    <cfRule type="containsText" dxfId="10" priority="33" operator="containsText" text="obligatoire">
      <formula>NOT(ISERROR(SEARCH("obligatoire",F75)))</formula>
    </cfRule>
    <cfRule type="containsText" dxfId="9" priority="32" operator="containsText" text="'">
      <formula>NOT(ISERROR(SEARCH("'",F75)))</formula>
    </cfRule>
  </conditionalFormatting>
  <conditionalFormatting sqref="F109">
    <cfRule type="containsText" dxfId="8" priority="27" operator="containsText" text="obligatoire">
      <formula>NOT(ISERROR(SEARCH("obligatoire",F109)))</formula>
    </cfRule>
    <cfRule type="containsText" dxfId="7" priority="26" operator="containsText" text="'">
      <formula>NOT(ISERROR(SEARCH("'",F109)))</formula>
    </cfRule>
  </conditionalFormatting>
  <conditionalFormatting sqref="H162">
    <cfRule type="containsText" dxfId="6" priority="13" operator="containsText" text="Normal">
      <formula>NOT(ISERROR(SEARCH("Normal",H162)))</formula>
    </cfRule>
    <cfRule type="containsText" dxfId="5" priority="12" operator="containsText" text="exemplaire">
      <formula>NOT(ISERROR(SEARCH("exemplaire",H162)))</formula>
    </cfRule>
  </conditionalFormatting>
  <conditionalFormatting sqref="H163:H164">
    <cfRule type="containsText" dxfId="4" priority="10" operator="containsText" text="payant">
      <formula>NOT(ISERROR(SEARCH("payant",H163)))</formula>
    </cfRule>
    <cfRule type="containsText" dxfId="3" priority="11" operator="containsText" text="gratuit">
      <formula>NOT(ISERROR(SEARCH("gratuit",H163)))</formula>
    </cfRule>
  </conditionalFormatting>
  <conditionalFormatting sqref="H165:H166">
    <cfRule type="containsText" dxfId="2" priority="7" operator="containsText" text="gratuit">
      <formula>NOT(ISERROR(SEARCH("gratuit",H165)))</formula>
    </cfRule>
  </conditionalFormatting>
  <dataValidations disablePrompts="1" count="2">
    <dataValidation type="whole" allowBlank="1" showInputMessage="1" showErrorMessage="1" sqref="B57:H58" xr:uid="{101C7389-584A-4AA4-B501-61BDCC36481B}">
      <formula1>0</formula1>
      <formula2>5000</formula2>
    </dataValidation>
    <dataValidation type="date" allowBlank="1" showInputMessage="1" showErrorMessage="1" sqref="C20 F20" xr:uid="{2D0C3CF7-0B1F-4C28-96A1-C47C8EA142D1}">
      <formula1>42736</formula1>
      <formula2>46022</formula2>
    </dataValidation>
  </dataValidations>
  <pageMargins left="0.23622047244094491" right="0.23622047244094491" top="0.74803149606299213" bottom="0.74803149606299213" header="0.31496062992125984" footer="0.31496062992125984"/>
  <pageSetup paperSize="9" scale="96" fitToHeight="4" orientation="portrait" r:id="rId1"/>
  <headerFooter>
    <oddHeader>&amp;C&amp;K00+000'</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0" r:id="rId4" name="Case à cocher 4">
              <controlPr defaultSize="0" autoFill="0" autoLine="0" autoPict="0">
                <anchor moveWithCells="1">
                  <from>
                    <xdr:col>2</xdr:col>
                    <xdr:colOff>485775</xdr:colOff>
                    <xdr:row>70</xdr:row>
                    <xdr:rowOff>66675</xdr:rowOff>
                  </from>
                  <to>
                    <xdr:col>2</xdr:col>
                    <xdr:colOff>714375</xdr:colOff>
                    <xdr:row>71</xdr:row>
                    <xdr:rowOff>104775</xdr:rowOff>
                  </to>
                </anchor>
              </controlPr>
            </control>
          </mc:Choice>
        </mc:AlternateContent>
        <mc:AlternateContent xmlns:mc="http://schemas.openxmlformats.org/markup-compatibility/2006">
          <mc:Choice Requires="x14">
            <control shapeId="4101" r:id="rId5" name="Case à cocher 5">
              <controlPr defaultSize="0" autoFill="0" autoLine="0" autoPict="0">
                <anchor moveWithCells="1">
                  <from>
                    <xdr:col>6</xdr:col>
                    <xdr:colOff>485775</xdr:colOff>
                    <xdr:row>70</xdr:row>
                    <xdr:rowOff>66675</xdr:rowOff>
                  </from>
                  <to>
                    <xdr:col>6</xdr:col>
                    <xdr:colOff>723900</xdr:colOff>
                    <xdr:row>71</xdr:row>
                    <xdr:rowOff>142875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4</xdr:col>
                    <xdr:colOff>485775</xdr:colOff>
                    <xdr:row>85</xdr:row>
                    <xdr:rowOff>180975</xdr:rowOff>
                  </from>
                  <to>
                    <xdr:col>4</xdr:col>
                    <xdr:colOff>714375</xdr:colOff>
                    <xdr:row>87</xdr:row>
                    <xdr:rowOff>38100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6</xdr:col>
                    <xdr:colOff>485775</xdr:colOff>
                    <xdr:row>85</xdr:row>
                    <xdr:rowOff>180975</xdr:rowOff>
                  </from>
                  <to>
                    <xdr:col>6</xdr:col>
                    <xdr:colOff>723900</xdr:colOff>
                    <xdr:row>87</xdr:row>
                    <xdr:rowOff>66675</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4</xdr:col>
                    <xdr:colOff>485775</xdr:colOff>
                    <xdr:row>87</xdr:row>
                    <xdr:rowOff>180975</xdr:rowOff>
                  </from>
                  <to>
                    <xdr:col>4</xdr:col>
                    <xdr:colOff>714375</xdr:colOff>
                    <xdr:row>89</xdr:row>
                    <xdr:rowOff>38100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6</xdr:col>
                    <xdr:colOff>485775</xdr:colOff>
                    <xdr:row>87</xdr:row>
                    <xdr:rowOff>180975</xdr:rowOff>
                  </from>
                  <to>
                    <xdr:col>6</xdr:col>
                    <xdr:colOff>723900</xdr:colOff>
                    <xdr:row>89</xdr:row>
                    <xdr:rowOff>66675</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4</xdr:col>
                    <xdr:colOff>485775</xdr:colOff>
                    <xdr:row>89</xdr:row>
                    <xdr:rowOff>180975</xdr:rowOff>
                  </from>
                  <to>
                    <xdr:col>4</xdr:col>
                    <xdr:colOff>714375</xdr:colOff>
                    <xdr:row>91</xdr:row>
                    <xdr:rowOff>38100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6</xdr:col>
                    <xdr:colOff>485775</xdr:colOff>
                    <xdr:row>89</xdr:row>
                    <xdr:rowOff>180975</xdr:rowOff>
                  </from>
                  <to>
                    <xdr:col>6</xdr:col>
                    <xdr:colOff>723900</xdr:colOff>
                    <xdr:row>91</xdr:row>
                    <xdr:rowOff>66675</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4</xdr:col>
                    <xdr:colOff>485775</xdr:colOff>
                    <xdr:row>94</xdr:row>
                    <xdr:rowOff>180975</xdr:rowOff>
                  </from>
                  <to>
                    <xdr:col>4</xdr:col>
                    <xdr:colOff>714375</xdr:colOff>
                    <xdr:row>96</xdr:row>
                    <xdr:rowOff>38100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6</xdr:col>
                    <xdr:colOff>485775</xdr:colOff>
                    <xdr:row>94</xdr:row>
                    <xdr:rowOff>180975</xdr:rowOff>
                  </from>
                  <to>
                    <xdr:col>6</xdr:col>
                    <xdr:colOff>723900</xdr:colOff>
                    <xdr:row>96</xdr:row>
                    <xdr:rowOff>66675</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4</xdr:col>
                    <xdr:colOff>485775</xdr:colOff>
                    <xdr:row>96</xdr:row>
                    <xdr:rowOff>180975</xdr:rowOff>
                  </from>
                  <to>
                    <xdr:col>4</xdr:col>
                    <xdr:colOff>714375</xdr:colOff>
                    <xdr:row>98</xdr:row>
                    <xdr:rowOff>38100</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6</xdr:col>
                    <xdr:colOff>485775</xdr:colOff>
                    <xdr:row>96</xdr:row>
                    <xdr:rowOff>180975</xdr:rowOff>
                  </from>
                  <to>
                    <xdr:col>6</xdr:col>
                    <xdr:colOff>723900</xdr:colOff>
                    <xdr:row>98</xdr:row>
                    <xdr:rowOff>76200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4</xdr:col>
                    <xdr:colOff>485775</xdr:colOff>
                    <xdr:row>98</xdr:row>
                    <xdr:rowOff>180975</xdr:rowOff>
                  </from>
                  <to>
                    <xdr:col>4</xdr:col>
                    <xdr:colOff>714375</xdr:colOff>
                    <xdr:row>100</xdr:row>
                    <xdr:rowOff>38100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6</xdr:col>
                    <xdr:colOff>485775</xdr:colOff>
                    <xdr:row>98</xdr:row>
                    <xdr:rowOff>180975</xdr:rowOff>
                  </from>
                  <to>
                    <xdr:col>6</xdr:col>
                    <xdr:colOff>723900</xdr:colOff>
                    <xdr:row>100</xdr:row>
                    <xdr:rowOff>76200</xdr:rowOff>
                  </to>
                </anchor>
              </controlPr>
            </control>
          </mc:Choice>
        </mc:AlternateContent>
        <mc:AlternateContent xmlns:mc="http://schemas.openxmlformats.org/markup-compatibility/2006">
          <mc:Choice Requires="x14">
            <control shapeId="4120" r:id="rId18" name="Case à cocher 24">
              <controlPr defaultSize="0" autoFill="0" autoLine="0" autoPict="0">
                <anchor moveWithCells="1">
                  <from>
                    <xdr:col>4</xdr:col>
                    <xdr:colOff>485775</xdr:colOff>
                    <xdr:row>61</xdr:row>
                    <xdr:rowOff>85725</xdr:rowOff>
                  </from>
                  <to>
                    <xdr:col>4</xdr:col>
                    <xdr:colOff>723900</xdr:colOff>
                    <xdr:row>63</xdr:row>
                    <xdr:rowOff>38100</xdr:rowOff>
                  </to>
                </anchor>
              </controlPr>
            </control>
          </mc:Choice>
        </mc:AlternateContent>
        <mc:AlternateContent xmlns:mc="http://schemas.openxmlformats.org/markup-compatibility/2006">
          <mc:Choice Requires="x14">
            <control shapeId="4121" r:id="rId19" name="Case à cocher 25">
              <controlPr defaultSize="0" autoFill="0" autoLine="0" autoPict="0">
                <anchor moveWithCells="1">
                  <from>
                    <xdr:col>4</xdr:col>
                    <xdr:colOff>485775</xdr:colOff>
                    <xdr:row>63</xdr:row>
                    <xdr:rowOff>85725</xdr:rowOff>
                  </from>
                  <to>
                    <xdr:col>4</xdr:col>
                    <xdr:colOff>723900</xdr:colOff>
                    <xdr:row>65</xdr:row>
                    <xdr:rowOff>38100</xdr:rowOff>
                  </to>
                </anchor>
              </controlPr>
            </control>
          </mc:Choice>
        </mc:AlternateContent>
        <mc:AlternateContent xmlns:mc="http://schemas.openxmlformats.org/markup-compatibility/2006">
          <mc:Choice Requires="x14">
            <control shapeId="4122" r:id="rId20" name="Case à cocher 26">
              <controlPr defaultSize="0" autoFill="0" autoLine="0" autoPict="0">
                <anchor moveWithCells="1">
                  <from>
                    <xdr:col>4</xdr:col>
                    <xdr:colOff>485775</xdr:colOff>
                    <xdr:row>65</xdr:row>
                    <xdr:rowOff>104775</xdr:rowOff>
                  </from>
                  <to>
                    <xdr:col>4</xdr:col>
                    <xdr:colOff>723900</xdr:colOff>
                    <xdr:row>67</xdr:row>
                    <xdr:rowOff>47625</xdr:rowOff>
                  </to>
                </anchor>
              </controlPr>
            </control>
          </mc:Choice>
        </mc:AlternateContent>
        <mc:AlternateContent xmlns:mc="http://schemas.openxmlformats.org/markup-compatibility/2006">
          <mc:Choice Requires="x14">
            <control shapeId="4123" r:id="rId21" name="Case à cocher 27">
              <controlPr defaultSize="0" autoFill="0" autoLine="0" autoPict="0">
                <anchor moveWithCells="1">
                  <from>
                    <xdr:col>1</xdr:col>
                    <xdr:colOff>428625</xdr:colOff>
                    <xdr:row>61</xdr:row>
                    <xdr:rowOff>85725</xdr:rowOff>
                  </from>
                  <to>
                    <xdr:col>1</xdr:col>
                    <xdr:colOff>676275</xdr:colOff>
                    <xdr:row>63</xdr:row>
                    <xdr:rowOff>38100</xdr:rowOff>
                  </to>
                </anchor>
              </controlPr>
            </control>
          </mc:Choice>
        </mc:AlternateContent>
        <mc:AlternateContent xmlns:mc="http://schemas.openxmlformats.org/markup-compatibility/2006">
          <mc:Choice Requires="x14">
            <control shapeId="4124" r:id="rId22" name="Case à cocher 28">
              <controlPr defaultSize="0" autoFill="0" autoLine="0" autoPict="0">
                <anchor moveWithCells="1">
                  <from>
                    <xdr:col>1</xdr:col>
                    <xdr:colOff>428625</xdr:colOff>
                    <xdr:row>63</xdr:row>
                    <xdr:rowOff>85725</xdr:rowOff>
                  </from>
                  <to>
                    <xdr:col>1</xdr:col>
                    <xdr:colOff>676275</xdr:colOff>
                    <xdr:row>65</xdr:row>
                    <xdr:rowOff>38100</xdr:rowOff>
                  </to>
                </anchor>
              </controlPr>
            </control>
          </mc:Choice>
        </mc:AlternateContent>
        <mc:AlternateContent xmlns:mc="http://schemas.openxmlformats.org/markup-compatibility/2006">
          <mc:Choice Requires="x14">
            <control shapeId="4125" r:id="rId23" name="Case à cocher 29">
              <controlPr defaultSize="0" autoFill="0" autoLine="0" autoPict="0">
                <anchor moveWithCells="1">
                  <from>
                    <xdr:col>1</xdr:col>
                    <xdr:colOff>428625</xdr:colOff>
                    <xdr:row>65</xdr:row>
                    <xdr:rowOff>104775</xdr:rowOff>
                  </from>
                  <to>
                    <xdr:col>1</xdr:col>
                    <xdr:colOff>676275</xdr:colOff>
                    <xdr:row>67</xdr:row>
                    <xdr:rowOff>47625</xdr:rowOff>
                  </to>
                </anchor>
              </controlPr>
            </control>
          </mc:Choice>
        </mc:AlternateContent>
        <mc:AlternateContent xmlns:mc="http://schemas.openxmlformats.org/markup-compatibility/2006">
          <mc:Choice Requires="x14">
            <control shapeId="4126" r:id="rId24" name="Case à cocher 30">
              <controlPr defaultSize="0" autoFill="0" autoLine="0" autoPict="0">
                <anchor moveWithCells="1">
                  <from>
                    <xdr:col>6</xdr:col>
                    <xdr:colOff>495300</xdr:colOff>
                    <xdr:row>62</xdr:row>
                    <xdr:rowOff>9525</xdr:rowOff>
                  </from>
                  <to>
                    <xdr:col>6</xdr:col>
                    <xdr:colOff>752475</xdr:colOff>
                    <xdr:row>63</xdr:row>
                    <xdr:rowOff>104775</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2</xdr:col>
                    <xdr:colOff>485775</xdr:colOff>
                    <xdr:row>111</xdr:row>
                    <xdr:rowOff>66675</xdr:rowOff>
                  </from>
                  <to>
                    <xdr:col>2</xdr:col>
                    <xdr:colOff>714375</xdr:colOff>
                    <xdr:row>112</xdr:row>
                    <xdr:rowOff>104775</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5</xdr:col>
                    <xdr:colOff>485775</xdr:colOff>
                    <xdr:row>111</xdr:row>
                    <xdr:rowOff>66675</xdr:rowOff>
                  </from>
                  <to>
                    <xdr:col>5</xdr:col>
                    <xdr:colOff>723900</xdr:colOff>
                    <xdr:row>112</xdr:row>
                    <xdr:rowOff>142875</xdr:rowOff>
                  </to>
                </anchor>
              </controlPr>
            </control>
          </mc:Choice>
        </mc:AlternateContent>
        <mc:AlternateContent xmlns:mc="http://schemas.openxmlformats.org/markup-compatibility/2006">
          <mc:Choice Requires="x14">
            <control shapeId="4133" r:id="rId27" name="Check Box 37">
              <controlPr defaultSize="0" autoFill="0" autoLine="0" autoPict="0">
                <anchor moveWithCells="1">
                  <from>
                    <xdr:col>2</xdr:col>
                    <xdr:colOff>485775</xdr:colOff>
                    <xdr:row>117</xdr:row>
                    <xdr:rowOff>66675</xdr:rowOff>
                  </from>
                  <to>
                    <xdr:col>2</xdr:col>
                    <xdr:colOff>714375</xdr:colOff>
                    <xdr:row>118</xdr:row>
                    <xdr:rowOff>104775</xdr:rowOff>
                  </to>
                </anchor>
              </controlPr>
            </control>
          </mc:Choice>
        </mc:AlternateContent>
        <mc:AlternateContent xmlns:mc="http://schemas.openxmlformats.org/markup-compatibility/2006">
          <mc:Choice Requires="x14">
            <control shapeId="4134" r:id="rId28" name="Check Box 38">
              <controlPr defaultSize="0" autoFill="0" autoLine="0" autoPict="0">
                <anchor moveWithCells="1">
                  <from>
                    <xdr:col>5</xdr:col>
                    <xdr:colOff>485775</xdr:colOff>
                    <xdr:row>117</xdr:row>
                    <xdr:rowOff>66675</xdr:rowOff>
                  </from>
                  <to>
                    <xdr:col>5</xdr:col>
                    <xdr:colOff>723900</xdr:colOff>
                    <xdr:row>118</xdr:row>
                    <xdr:rowOff>142875</xdr:rowOff>
                  </to>
                </anchor>
              </controlPr>
            </control>
          </mc:Choice>
        </mc:AlternateContent>
        <mc:AlternateContent xmlns:mc="http://schemas.openxmlformats.org/markup-compatibility/2006">
          <mc:Choice Requires="x14">
            <control shapeId="4135" r:id="rId29" name="Check Box 39">
              <controlPr defaultSize="0" autoFill="0" autoLine="0" autoPict="0">
                <anchor moveWithCells="1">
                  <from>
                    <xdr:col>2</xdr:col>
                    <xdr:colOff>485775</xdr:colOff>
                    <xdr:row>123</xdr:row>
                    <xdr:rowOff>66675</xdr:rowOff>
                  </from>
                  <to>
                    <xdr:col>2</xdr:col>
                    <xdr:colOff>714375</xdr:colOff>
                    <xdr:row>124</xdr:row>
                    <xdr:rowOff>104775</xdr:rowOff>
                  </to>
                </anchor>
              </controlPr>
            </control>
          </mc:Choice>
        </mc:AlternateContent>
        <mc:AlternateContent xmlns:mc="http://schemas.openxmlformats.org/markup-compatibility/2006">
          <mc:Choice Requires="x14">
            <control shapeId="4136" r:id="rId30" name="Check Box 40">
              <controlPr defaultSize="0" autoFill="0" autoLine="0" autoPict="0">
                <anchor moveWithCells="1">
                  <from>
                    <xdr:col>5</xdr:col>
                    <xdr:colOff>485775</xdr:colOff>
                    <xdr:row>123</xdr:row>
                    <xdr:rowOff>66675</xdr:rowOff>
                  </from>
                  <to>
                    <xdr:col>5</xdr:col>
                    <xdr:colOff>723900</xdr:colOff>
                    <xdr:row>124</xdr:row>
                    <xdr:rowOff>142875</xdr:rowOff>
                  </to>
                </anchor>
              </controlPr>
            </control>
          </mc:Choice>
        </mc:AlternateContent>
        <mc:AlternateContent xmlns:mc="http://schemas.openxmlformats.org/markup-compatibility/2006">
          <mc:Choice Requires="x14">
            <control shapeId="4137" r:id="rId31" name="Check Box 41">
              <controlPr defaultSize="0" autoFill="0" autoLine="0" autoPict="0">
                <anchor moveWithCells="1">
                  <from>
                    <xdr:col>2</xdr:col>
                    <xdr:colOff>485775</xdr:colOff>
                    <xdr:row>129</xdr:row>
                    <xdr:rowOff>66675</xdr:rowOff>
                  </from>
                  <to>
                    <xdr:col>2</xdr:col>
                    <xdr:colOff>714375</xdr:colOff>
                    <xdr:row>130</xdr:row>
                    <xdr:rowOff>104775</xdr:rowOff>
                  </to>
                </anchor>
              </controlPr>
            </control>
          </mc:Choice>
        </mc:AlternateContent>
        <mc:AlternateContent xmlns:mc="http://schemas.openxmlformats.org/markup-compatibility/2006">
          <mc:Choice Requires="x14">
            <control shapeId="4138" r:id="rId32" name="Check Box 42">
              <controlPr defaultSize="0" autoFill="0" autoLine="0" autoPict="0">
                <anchor moveWithCells="1">
                  <from>
                    <xdr:col>5</xdr:col>
                    <xdr:colOff>485775</xdr:colOff>
                    <xdr:row>129</xdr:row>
                    <xdr:rowOff>66675</xdr:rowOff>
                  </from>
                  <to>
                    <xdr:col>5</xdr:col>
                    <xdr:colOff>723900</xdr:colOff>
                    <xdr:row>130</xdr:row>
                    <xdr:rowOff>142875</xdr:rowOff>
                  </to>
                </anchor>
              </controlPr>
            </control>
          </mc:Choice>
        </mc:AlternateContent>
        <mc:AlternateContent xmlns:mc="http://schemas.openxmlformats.org/markup-compatibility/2006">
          <mc:Choice Requires="x14">
            <control shapeId="4139" r:id="rId33" name="Case à cocher 43">
              <controlPr defaultSize="0" autoFill="0" autoLine="0" autoPict="0">
                <anchor moveWithCells="1">
                  <from>
                    <xdr:col>6</xdr:col>
                    <xdr:colOff>504825</xdr:colOff>
                    <xdr:row>65</xdr:row>
                    <xdr:rowOff>85725</xdr:rowOff>
                  </from>
                  <to>
                    <xdr:col>6</xdr:col>
                    <xdr:colOff>752475</xdr:colOff>
                    <xdr:row>67</xdr:row>
                    <xdr:rowOff>38100</xdr:rowOff>
                  </to>
                </anchor>
              </controlPr>
            </control>
          </mc:Choice>
        </mc:AlternateContent>
        <mc:AlternateContent xmlns:mc="http://schemas.openxmlformats.org/markup-compatibility/2006">
          <mc:Choice Requires="x14">
            <control shapeId="4140" r:id="rId34" name="Check Box 41">
              <controlPr defaultSize="0" autoFill="0" autoLine="0" autoPict="0">
                <anchor moveWithCells="1">
                  <from>
                    <xdr:col>2</xdr:col>
                    <xdr:colOff>485775</xdr:colOff>
                    <xdr:row>134</xdr:row>
                    <xdr:rowOff>66675</xdr:rowOff>
                  </from>
                  <to>
                    <xdr:col>2</xdr:col>
                    <xdr:colOff>714375</xdr:colOff>
                    <xdr:row>135</xdr:row>
                    <xdr:rowOff>104775</xdr:rowOff>
                  </to>
                </anchor>
              </controlPr>
            </control>
          </mc:Choice>
        </mc:AlternateContent>
        <mc:AlternateContent xmlns:mc="http://schemas.openxmlformats.org/markup-compatibility/2006">
          <mc:Choice Requires="x14">
            <control shapeId="4141" r:id="rId35" name="Check Box 42">
              <controlPr defaultSize="0" autoFill="0" autoLine="0" autoPict="0">
                <anchor moveWithCells="1">
                  <from>
                    <xdr:col>5</xdr:col>
                    <xdr:colOff>485775</xdr:colOff>
                    <xdr:row>134</xdr:row>
                    <xdr:rowOff>66675</xdr:rowOff>
                  </from>
                  <to>
                    <xdr:col>5</xdr:col>
                    <xdr:colOff>723900</xdr:colOff>
                    <xdr:row>135</xdr:row>
                    <xdr:rowOff>142875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8" id="{E50FB2F1-D6C3-4C47-B0A7-EA5F4DD18558}">
            <xm:f>$H$165=Calc2!$F$27</xm:f>
            <x14:dxf>
              <font>
                <color theme="0"/>
              </font>
              <fill>
                <patternFill>
                  <bgColor rgb="FFFF0000"/>
                </patternFill>
              </fill>
            </x14:dxf>
          </x14:cfRule>
          <x14:cfRule type="expression" priority="79" id="{F44D1192-AA77-4C05-87FE-73B2883466DD}">
            <xm:f>$H$165=Calc2!$E$27</xm:f>
            <x14:dxf>
              <font>
                <color theme="0"/>
              </font>
              <fill>
                <patternFill>
                  <bgColor theme="6"/>
                </patternFill>
              </fill>
            </x14:dxf>
          </x14:cfRule>
          <xm:sqref>H165:H166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3B45D-AD71-4615-ABF9-FA42055CE372}">
  <sheetPr>
    <tabColor theme="7"/>
  </sheetPr>
  <dimension ref="A3:AM179"/>
  <sheetViews>
    <sheetView showGridLines="0" tabSelected="1" showRuler="0" zoomScaleNormal="100" zoomScalePageLayoutView="70" workbookViewId="0">
      <selection activeCell="A3" sqref="A3:AJ4"/>
    </sheetView>
  </sheetViews>
  <sheetFormatPr baseColWidth="10" defaultColWidth="11.42578125" defaultRowHeight="15" x14ac:dyDescent="0.25"/>
  <cols>
    <col min="1" max="2" width="2.42578125" customWidth="1"/>
    <col min="3" max="3" width="3.7109375" customWidth="1"/>
    <col min="4" max="13" width="2.42578125" customWidth="1"/>
    <col min="14" max="14" width="1.5703125" customWidth="1"/>
    <col min="15" max="28" width="2.42578125" customWidth="1"/>
    <col min="29" max="29" width="3.28515625" customWidth="1"/>
    <col min="30" max="39" width="2.42578125" customWidth="1"/>
  </cols>
  <sheetData>
    <row r="3" spans="1:36" ht="23.25" customHeight="1" x14ac:dyDescent="0.25">
      <c r="A3" s="270" t="s">
        <v>260</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row>
    <row r="4" spans="1:36" ht="15" customHeight="1" x14ac:dyDescent="0.25">
      <c r="A4" s="270"/>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row>
    <row r="5" spans="1:36" ht="23.25" x14ac:dyDescent="0.25">
      <c r="A5" s="270" t="s">
        <v>111</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row>
    <row r="8" spans="1:36" ht="41.25" customHeight="1" x14ac:dyDescent="0.25">
      <c r="A8" s="271" t="s">
        <v>238</v>
      </c>
      <c r="B8" s="271"/>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row>
    <row r="9" spans="1:36" ht="22.5" customHeight="1" x14ac:dyDescent="0.25">
      <c r="A9" s="93" t="s">
        <v>112</v>
      </c>
      <c r="B9" s="93"/>
      <c r="C9" s="93"/>
      <c r="D9" s="93"/>
      <c r="E9" s="93"/>
      <c r="F9" s="93"/>
      <c r="G9" s="93"/>
      <c r="H9" s="93"/>
      <c r="I9" s="93"/>
      <c r="J9" s="93"/>
      <c r="K9" s="93"/>
      <c r="L9" s="93"/>
      <c r="M9" s="93"/>
      <c r="N9" s="93"/>
      <c r="O9" s="93"/>
      <c r="P9" s="93"/>
      <c r="Q9" s="93"/>
      <c r="R9" s="93"/>
      <c r="S9" s="93"/>
      <c r="U9" s="272">
        <f>Formulaire!B25</f>
        <v>0</v>
      </c>
      <c r="V9" s="273"/>
      <c r="W9" s="273"/>
      <c r="X9" s="273"/>
      <c r="Y9" s="273"/>
      <c r="Z9" s="273"/>
      <c r="AA9" s="273"/>
      <c r="AB9" s="273"/>
      <c r="AC9" s="273"/>
      <c r="AD9" s="273"/>
      <c r="AE9" s="273"/>
      <c r="AF9" s="273"/>
      <c r="AG9" s="273"/>
      <c r="AH9" s="273"/>
      <c r="AI9" s="273"/>
      <c r="AJ9" s="274"/>
    </row>
    <row r="10" spans="1:36" ht="5.85" customHeight="1" x14ac:dyDescent="0.25"/>
    <row r="11" spans="1:36" ht="22.5" customHeight="1" x14ac:dyDescent="0.25">
      <c r="A11" s="187" t="s">
        <v>120</v>
      </c>
      <c r="B11" s="187"/>
      <c r="C11" s="187"/>
      <c r="D11" s="187"/>
      <c r="E11" s="187"/>
      <c r="F11" s="187"/>
      <c r="G11" s="187"/>
      <c r="H11" s="187"/>
      <c r="I11" s="272"/>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4"/>
    </row>
    <row r="12" spans="1:36" ht="5.85" customHeight="1" x14ac:dyDescent="0.25"/>
    <row r="13" spans="1:36" ht="22.5" customHeight="1" x14ac:dyDescent="0.25">
      <c r="A13" s="187" t="s">
        <v>124</v>
      </c>
      <c r="B13" s="187"/>
      <c r="C13" s="187"/>
      <c r="D13" s="187"/>
      <c r="E13" s="187"/>
      <c r="F13" s="187"/>
      <c r="G13" s="187"/>
      <c r="H13" s="272">
        <f>Formulaire!B38</f>
        <v>0</v>
      </c>
      <c r="I13" s="273"/>
      <c r="J13" s="273"/>
      <c r="K13" s="273"/>
      <c r="L13" s="273"/>
      <c r="M13" s="273"/>
      <c r="N13" s="273"/>
      <c r="O13" s="273"/>
      <c r="P13" s="273"/>
      <c r="Q13" s="274"/>
      <c r="S13" s="187" t="s">
        <v>125</v>
      </c>
      <c r="T13" s="187"/>
      <c r="U13" s="187"/>
      <c r="V13" s="187"/>
      <c r="W13" s="187"/>
      <c r="X13" s="187"/>
      <c r="Y13" s="279">
        <f>Formulaire!B34</f>
        <v>0</v>
      </c>
      <c r="Z13" s="273"/>
      <c r="AA13" s="273"/>
      <c r="AB13" s="273"/>
      <c r="AC13" s="273"/>
      <c r="AD13" s="273"/>
      <c r="AE13" s="273"/>
      <c r="AF13" s="273"/>
      <c r="AG13" s="273"/>
      <c r="AH13" s="273"/>
      <c r="AI13" s="273"/>
      <c r="AJ13" s="274"/>
    </row>
    <row r="14" spans="1:36" ht="14.1" customHeight="1" x14ac:dyDescent="0.25"/>
    <row r="15" spans="1:36" ht="22.5" customHeight="1" x14ac:dyDescent="0.25">
      <c r="A15" s="14" t="s">
        <v>121</v>
      </c>
    </row>
    <row r="17" spans="1:36" ht="22.5" customHeight="1" thickBot="1" x14ac:dyDescent="0.3">
      <c r="A17" s="278" t="s">
        <v>113</v>
      </c>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row>
    <row r="18" spans="1:36" ht="5.85" customHeight="1" x14ac:dyDescent="0.25"/>
    <row r="19" spans="1:36" ht="45.75" customHeight="1" x14ac:dyDescent="0.25">
      <c r="A19" s="281" t="s">
        <v>130</v>
      </c>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row>
    <row r="20" spans="1:36" ht="5.85" customHeight="1" x14ac:dyDescent="0.25"/>
    <row r="21" spans="1:36" ht="22.5" customHeight="1" x14ac:dyDescent="0.25">
      <c r="A21" s="187" t="s">
        <v>127</v>
      </c>
      <c r="B21" s="187"/>
      <c r="C21" s="187"/>
      <c r="D21" s="187"/>
      <c r="E21" s="187"/>
      <c r="F21" s="187"/>
      <c r="G21" s="187"/>
      <c r="H21" s="187"/>
      <c r="I21" s="187"/>
      <c r="J21" s="272">
        <f>Formulaire!B10</f>
        <v>0</v>
      </c>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4"/>
    </row>
    <row r="22" spans="1:36" ht="5.85" customHeight="1" x14ac:dyDescent="0.25"/>
    <row r="23" spans="1:36" ht="22.5" customHeight="1" x14ac:dyDescent="0.25">
      <c r="A23" s="187" t="s">
        <v>128</v>
      </c>
      <c r="B23" s="187"/>
      <c r="C23" s="187"/>
      <c r="D23" s="14"/>
      <c r="E23" s="187" t="s">
        <v>122</v>
      </c>
      <c r="F23" s="187"/>
      <c r="G23" s="282">
        <f>Formulaire!C20</f>
        <v>0</v>
      </c>
      <c r="H23" s="283"/>
      <c r="I23" s="283"/>
      <c r="J23" s="283"/>
      <c r="K23" s="283"/>
      <c r="L23" s="283"/>
      <c r="M23" s="283"/>
      <c r="N23" s="283"/>
      <c r="O23" s="283"/>
      <c r="P23" s="284"/>
      <c r="Q23" s="182" t="s">
        <v>123</v>
      </c>
      <c r="R23" s="182"/>
      <c r="S23" s="282">
        <f>Formulaire!F20</f>
        <v>0</v>
      </c>
      <c r="T23" s="285"/>
      <c r="U23" s="285"/>
      <c r="V23" s="285"/>
      <c r="W23" s="285"/>
      <c r="X23" s="285"/>
      <c r="Y23" s="285"/>
      <c r="Z23" s="285"/>
      <c r="AA23" s="285"/>
      <c r="AB23" s="286"/>
      <c r="AC23" s="14"/>
      <c r="AD23" s="187" t="s">
        <v>114</v>
      </c>
      <c r="AE23" s="187"/>
      <c r="AF23" s="187"/>
      <c r="AG23" s="14"/>
      <c r="AH23" s="14"/>
      <c r="AI23" s="14"/>
      <c r="AJ23" s="14"/>
    </row>
    <row r="24" spans="1:36" ht="5.85" customHeight="1" x14ac:dyDescent="0.25"/>
    <row r="25" spans="1:36" ht="22.5" customHeight="1" x14ac:dyDescent="0.25">
      <c r="A25" s="280" t="s">
        <v>115</v>
      </c>
      <c r="B25" s="280"/>
      <c r="C25" s="280"/>
      <c r="D25" s="275">
        <f>Formulaire!B43</f>
        <v>0</v>
      </c>
      <c r="E25" s="276"/>
      <c r="F25" s="276"/>
      <c r="G25" s="276"/>
      <c r="H25" s="276"/>
      <c r="I25" s="276"/>
      <c r="J25" s="276"/>
      <c r="K25" s="276"/>
      <c r="L25" s="276"/>
      <c r="M25" s="276"/>
      <c r="N25" s="276"/>
      <c r="O25" s="276"/>
      <c r="P25" s="277"/>
    </row>
    <row r="26" spans="1:36" ht="8.4499999999999993" customHeight="1" x14ac:dyDescent="0.25"/>
    <row r="27" spans="1:36" ht="22.5" customHeight="1" x14ac:dyDescent="0.25">
      <c r="A27" s="15" t="s">
        <v>119</v>
      </c>
      <c r="E27" s="272">
        <f>Formulaire!B48</f>
        <v>0</v>
      </c>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4"/>
    </row>
    <row r="29" spans="1:36" ht="22.5" customHeight="1" thickBot="1" x14ac:dyDescent="0.3">
      <c r="A29" s="278" t="s">
        <v>131</v>
      </c>
      <c r="B29" s="278"/>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row>
    <row r="30" spans="1:36" ht="5.85" customHeight="1" x14ac:dyDescent="0.25"/>
    <row r="31" spans="1:36" ht="22.5" customHeight="1" x14ac:dyDescent="0.25">
      <c r="A31" s="287" t="s">
        <v>136</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row>
    <row r="32" spans="1:36" ht="63.6" customHeight="1" x14ac:dyDescent="0.25">
      <c r="A32" s="205" t="s">
        <v>133</v>
      </c>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row>
    <row r="33" spans="1:36" ht="5.85" customHeight="1" x14ac:dyDescent="0.2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row>
    <row r="34" spans="1:36" ht="22.5" customHeight="1" x14ac:dyDescent="0.25">
      <c r="A34" s="287" t="s">
        <v>141</v>
      </c>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row>
    <row r="35" spans="1:36" ht="30.75" customHeight="1" x14ac:dyDescent="0.25">
      <c r="A35" s="205" t="s">
        <v>132</v>
      </c>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row>
    <row r="36" spans="1:36" ht="5.85" customHeight="1" x14ac:dyDescent="0.25"/>
    <row r="37" spans="1:36" ht="28.5" customHeight="1" x14ac:dyDescent="0.25">
      <c r="A37" s="205" t="s">
        <v>129</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row>
    <row r="38" spans="1:36" ht="5.85" customHeight="1" x14ac:dyDescent="0.25"/>
    <row r="39" spans="1:36" ht="63.75" customHeight="1" x14ac:dyDescent="0.25">
      <c r="A39" s="281" t="s">
        <v>116</v>
      </c>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row>
    <row r="40" spans="1:36" ht="5.85" customHeight="1" x14ac:dyDescent="0.25"/>
    <row r="41" spans="1:36" ht="22.5" customHeight="1" thickBot="1" x14ac:dyDescent="0.3">
      <c r="A41" s="278" t="s">
        <v>117</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row>
    <row r="42" spans="1:36" ht="5.85" customHeight="1" x14ac:dyDescent="0.25"/>
    <row r="43" spans="1:36" s="69" customFormat="1" ht="22.5" customHeight="1" x14ac:dyDescent="0.25">
      <c r="A43" s="287" t="s">
        <v>136</v>
      </c>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row>
    <row r="44" spans="1:36" ht="5.85" customHeight="1" x14ac:dyDescent="0.25"/>
    <row r="45" spans="1:36" s="69" customFormat="1" ht="33" customHeight="1" x14ac:dyDescent="0.25">
      <c r="A45" s="205" t="s">
        <v>134</v>
      </c>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row>
    <row r="46" spans="1:36" ht="19.7" customHeight="1" x14ac:dyDescent="0.25">
      <c r="A46" s="187" t="s">
        <v>232</v>
      </c>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row>
    <row r="47" spans="1:36" ht="19.7" customHeight="1" x14ac:dyDescent="0.25">
      <c r="A47" s="187" t="s">
        <v>135</v>
      </c>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row>
    <row r="48" spans="1:36" x14ac:dyDescent="0.25">
      <c r="A48" s="14"/>
      <c r="B48" s="94" t="s">
        <v>145</v>
      </c>
      <c r="C48" s="187" t="s">
        <v>143</v>
      </c>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row>
    <row r="49" spans="1:36" x14ac:dyDescent="0.25">
      <c r="A49" s="14"/>
      <c r="B49" s="94" t="s">
        <v>145</v>
      </c>
      <c r="C49" s="187" t="s">
        <v>144</v>
      </c>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row>
    <row r="51" spans="1:36" x14ac:dyDescent="0.25">
      <c r="A51" s="287" t="s">
        <v>137</v>
      </c>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row>
    <row r="52" spans="1:36" ht="5.85" customHeight="1" x14ac:dyDescent="0.25"/>
    <row r="53" spans="1:36" ht="33.950000000000003" customHeight="1" x14ac:dyDescent="0.25">
      <c r="A53" s="205" t="s">
        <v>138</v>
      </c>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row>
    <row r="54" spans="1:36" ht="19.7" customHeight="1" x14ac:dyDescent="0.25">
      <c r="A54" s="187" t="s">
        <v>139</v>
      </c>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row>
    <row r="56" spans="1:36" x14ac:dyDescent="0.25">
      <c r="A56" s="287" t="s">
        <v>140</v>
      </c>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row>
    <row r="57" spans="1:36" ht="5.85" customHeight="1" x14ac:dyDescent="0.25"/>
    <row r="58" spans="1:36" ht="33.950000000000003" customHeight="1" x14ac:dyDescent="0.25">
      <c r="A58" s="205" t="s">
        <v>142</v>
      </c>
      <c r="B58" s="205"/>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row>
    <row r="59" spans="1:36" ht="39.75" customHeight="1" x14ac:dyDescent="0.25">
      <c r="A59" s="205" t="s">
        <v>148</v>
      </c>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row>
    <row r="60" spans="1:36" ht="22.5" customHeight="1" x14ac:dyDescent="0.25">
      <c r="A60" s="187" t="s">
        <v>146</v>
      </c>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row>
    <row r="61" spans="1:36" ht="48.75" customHeight="1" x14ac:dyDescent="0.25">
      <c r="A61" s="15"/>
      <c r="B61" s="95" t="s">
        <v>145</v>
      </c>
      <c r="C61" s="205" t="s">
        <v>222</v>
      </c>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row>
    <row r="62" spans="1:36" ht="5.85" customHeight="1" x14ac:dyDescent="0.25">
      <c r="A62" s="15"/>
      <c r="B62" s="95"/>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row>
    <row r="63" spans="1:36" ht="47.25" customHeight="1" x14ac:dyDescent="0.25">
      <c r="A63" s="15"/>
      <c r="B63" s="95" t="s">
        <v>145</v>
      </c>
      <c r="C63" s="205" t="s">
        <v>223</v>
      </c>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row>
    <row r="64" spans="1:36" ht="5.85" customHeight="1" x14ac:dyDescent="0.25">
      <c r="A64" s="15"/>
      <c r="B64" s="95"/>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row>
    <row r="65" spans="1:39" ht="30" customHeight="1" x14ac:dyDescent="0.25">
      <c r="A65" s="205" t="s">
        <v>147</v>
      </c>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row>
    <row r="66" spans="1:39" ht="5.85" customHeight="1" x14ac:dyDescent="0.25"/>
    <row r="67" spans="1:39" ht="49.5" customHeight="1" x14ac:dyDescent="0.25">
      <c r="A67" s="205" t="s">
        <v>149</v>
      </c>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row>
    <row r="68" spans="1:39" x14ac:dyDescent="0.25">
      <c r="A68" s="287" t="s">
        <v>231</v>
      </c>
      <c r="B68" s="287"/>
      <c r="C68" s="287"/>
      <c r="D68" s="287"/>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287"/>
      <c r="AJ68" s="287"/>
    </row>
    <row r="69" spans="1:39" ht="13.5" customHeight="1" x14ac:dyDescent="0.25"/>
    <row r="70" spans="1:39" ht="10.5" customHeight="1" x14ac:dyDescent="0.25">
      <c r="A70" s="205" t="s">
        <v>233</v>
      </c>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row>
    <row r="71" spans="1:39" ht="22.5" customHeight="1" x14ac:dyDescent="0.25">
      <c r="A71" s="187" t="s">
        <v>139</v>
      </c>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row>
    <row r="72" spans="1:39" ht="22.5" customHeight="1" x14ac:dyDescent="0.25">
      <c r="A72" s="14" t="s">
        <v>234</v>
      </c>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row>
    <row r="73" spans="1:39" ht="29.25" customHeight="1" x14ac:dyDescent="0.25">
      <c r="A73" s="18" t="s">
        <v>145</v>
      </c>
      <c r="B73" s="305" t="s">
        <v>236</v>
      </c>
      <c r="C73" s="305"/>
      <c r="D73" s="305"/>
      <c r="E73" s="305"/>
      <c r="F73" s="305"/>
      <c r="G73" s="305"/>
      <c r="H73" s="305"/>
      <c r="I73" s="305"/>
      <c r="J73" s="305"/>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row>
    <row r="74" spans="1:39" ht="22.5" customHeight="1" x14ac:dyDescent="0.25">
      <c r="A74" s="26" t="s">
        <v>145</v>
      </c>
      <c r="B74" s="14" t="s">
        <v>235</v>
      </c>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row>
    <row r="75" spans="1:39" x14ac:dyDescent="0.25">
      <c r="A75" s="287" t="s">
        <v>150</v>
      </c>
      <c r="B75" s="287"/>
      <c r="C75" s="287"/>
      <c r="D75" s="287"/>
      <c r="E75" s="287"/>
      <c r="F75" s="287"/>
      <c r="G75" s="287"/>
      <c r="H75" s="287"/>
      <c r="I75" s="28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row>
    <row r="76" spans="1:39" ht="5.85" customHeight="1" x14ac:dyDescent="0.25"/>
    <row r="77" spans="1:39" ht="51" customHeight="1" x14ac:dyDescent="0.25">
      <c r="B77" s="94" t="s">
        <v>145</v>
      </c>
      <c r="C77" s="205" t="s">
        <v>237</v>
      </c>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row>
    <row r="78" spans="1:39" ht="5.85" customHeight="1" x14ac:dyDescent="0.25"/>
    <row r="79" spans="1:39" ht="57" customHeight="1" x14ac:dyDescent="0.25">
      <c r="B79" s="94" t="s">
        <v>145</v>
      </c>
      <c r="C79" s="205" t="s">
        <v>151</v>
      </c>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row>
    <row r="80" spans="1:39" ht="5.85" customHeight="1" x14ac:dyDescent="0.25"/>
    <row r="81" spans="1:36" x14ac:dyDescent="0.25">
      <c r="B81" s="98" t="s">
        <v>145</v>
      </c>
      <c r="C81" s="187" t="s">
        <v>152</v>
      </c>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row>
    <row r="83" spans="1:36" x14ac:dyDescent="0.25">
      <c r="A83" s="287" t="s">
        <v>153</v>
      </c>
      <c r="B83" s="287"/>
      <c r="C83" s="287"/>
      <c r="D83" s="287"/>
      <c r="E83" s="287"/>
      <c r="F83" s="287"/>
      <c r="G83" s="287"/>
      <c r="H83" s="287"/>
      <c r="I83" s="287"/>
      <c r="J83" s="287"/>
      <c r="K83" s="287"/>
      <c r="L83" s="287"/>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row>
    <row r="84" spans="1:36" ht="5.85" customHeight="1" x14ac:dyDescent="0.25"/>
    <row r="85" spans="1:36" ht="41.1" customHeight="1" x14ac:dyDescent="0.25">
      <c r="B85" s="97" t="s">
        <v>145</v>
      </c>
      <c r="C85" s="205" t="s">
        <v>198</v>
      </c>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row>
    <row r="86" spans="1:36" ht="5.85" customHeight="1" x14ac:dyDescent="0.25">
      <c r="B86" s="97"/>
      <c r="C86" s="96"/>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row>
    <row r="87" spans="1:36" ht="31.35" customHeight="1" x14ac:dyDescent="0.25">
      <c r="B87" s="97" t="s">
        <v>145</v>
      </c>
      <c r="C87" s="205" t="s">
        <v>239</v>
      </c>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row>
    <row r="89" spans="1:36" ht="22.5" customHeight="1" thickBot="1" x14ac:dyDescent="0.3">
      <c r="A89" s="278" t="s">
        <v>154</v>
      </c>
      <c r="B89" s="278"/>
      <c r="C89" s="278"/>
      <c r="D89" s="278"/>
      <c r="E89" s="278"/>
      <c r="F89" s="278"/>
      <c r="G89" s="278"/>
      <c r="H89" s="278"/>
      <c r="I89" s="278"/>
      <c r="J89" s="278"/>
      <c r="K89" s="278"/>
      <c r="L89" s="278"/>
      <c r="M89" s="278"/>
      <c r="N89" s="278"/>
      <c r="O89" s="278"/>
      <c r="P89" s="278"/>
      <c r="Q89" s="278"/>
      <c r="R89" s="278"/>
      <c r="S89" s="278"/>
      <c r="T89" s="278"/>
      <c r="U89" s="278"/>
      <c r="V89" s="278"/>
      <c r="W89" s="278"/>
      <c r="X89" s="278"/>
      <c r="Y89" s="278"/>
      <c r="Z89" s="278"/>
      <c r="AA89" s="278"/>
      <c r="AB89" s="278"/>
      <c r="AC89" s="278"/>
      <c r="AD89" s="278"/>
      <c r="AE89" s="278"/>
      <c r="AF89" s="278"/>
      <c r="AG89" s="278"/>
      <c r="AH89" s="278"/>
      <c r="AI89" s="278"/>
      <c r="AJ89" s="278"/>
    </row>
    <row r="90" spans="1:36" ht="5.85" customHeight="1" x14ac:dyDescent="0.25">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row>
    <row r="91" spans="1:36" ht="22.5" customHeight="1" x14ac:dyDescent="0.25">
      <c r="A91" s="287" t="s">
        <v>155</v>
      </c>
      <c r="B91" s="287"/>
      <c r="C91" s="287"/>
      <c r="D91" s="287"/>
      <c r="E91" s="287"/>
      <c r="F91" s="287"/>
      <c r="G91" s="287"/>
      <c r="H91" s="287"/>
      <c r="I91" s="287"/>
      <c r="J91" s="287"/>
      <c r="K91" s="287"/>
      <c r="L91" s="287"/>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287"/>
      <c r="AJ91" s="287"/>
    </row>
    <row r="92" spans="1:36" ht="5.85" customHeight="1" x14ac:dyDescent="0.25"/>
    <row r="93" spans="1:36" ht="48.75" customHeight="1" x14ac:dyDescent="0.25">
      <c r="B93" s="97" t="s">
        <v>145</v>
      </c>
      <c r="C93" s="205" t="s">
        <v>156</v>
      </c>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row>
    <row r="94" spans="1:36" ht="5.85" customHeight="1" x14ac:dyDescent="0.25"/>
    <row r="95" spans="1:36" s="69" customFormat="1" ht="30.75" customHeight="1" x14ac:dyDescent="0.25">
      <c r="B95" s="100" t="s">
        <v>145</v>
      </c>
      <c r="C95" s="205" t="s">
        <v>157</v>
      </c>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row>
    <row r="96" spans="1:36" ht="5.85" customHeight="1" x14ac:dyDescent="0.25"/>
    <row r="97" spans="1:36" s="69" customFormat="1" ht="33.950000000000003" customHeight="1" x14ac:dyDescent="0.25">
      <c r="B97" s="100" t="s">
        <v>145</v>
      </c>
      <c r="C97" s="205" t="s">
        <v>158</v>
      </c>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row>
    <row r="99" spans="1:36" x14ac:dyDescent="0.25">
      <c r="A99" s="287" t="s">
        <v>159</v>
      </c>
      <c r="B99" s="287"/>
      <c r="C99" s="287"/>
      <c r="D99" s="287"/>
      <c r="E99" s="287"/>
      <c r="F99" s="287"/>
      <c r="G99" s="287"/>
      <c r="H99" s="287"/>
      <c r="I99" s="287"/>
      <c r="J99" s="287"/>
      <c r="K99" s="287"/>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row>
    <row r="100" spans="1:36" ht="5.85" customHeight="1" x14ac:dyDescent="0.25"/>
    <row r="101" spans="1:36" ht="45.6" customHeight="1" x14ac:dyDescent="0.25">
      <c r="B101" s="97" t="s">
        <v>145</v>
      </c>
      <c r="C101" s="205" t="s">
        <v>160</v>
      </c>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row>
    <row r="102" spans="1:36" ht="5.85" customHeight="1" x14ac:dyDescent="0.25">
      <c r="B102" s="97"/>
      <c r="C102" s="96"/>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row>
    <row r="103" spans="1:36" ht="17.25" customHeight="1" x14ac:dyDescent="0.25">
      <c r="B103" s="97" t="s">
        <v>145</v>
      </c>
      <c r="C103" s="205" t="s">
        <v>161</v>
      </c>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row>
    <row r="105" spans="1:36" ht="22.5" customHeight="1" thickBot="1" x14ac:dyDescent="0.3">
      <c r="A105" s="278" t="s">
        <v>162</v>
      </c>
      <c r="B105" s="278"/>
      <c r="C105" s="278"/>
      <c r="D105" s="278"/>
      <c r="E105" s="278"/>
      <c r="F105" s="278"/>
      <c r="G105" s="278"/>
      <c r="H105" s="278"/>
      <c r="I105" s="278"/>
      <c r="J105" s="278"/>
      <c r="K105" s="278"/>
      <c r="L105" s="278"/>
      <c r="M105" s="278"/>
      <c r="N105" s="278"/>
      <c r="O105" s="278"/>
      <c r="P105" s="278"/>
      <c r="Q105" s="278"/>
      <c r="R105" s="278"/>
      <c r="S105" s="278"/>
      <c r="T105" s="278"/>
      <c r="U105" s="278"/>
      <c r="V105" s="278"/>
      <c r="W105" s="278"/>
      <c r="X105" s="278"/>
      <c r="Y105" s="278"/>
      <c r="Z105" s="278"/>
      <c r="AA105" s="278"/>
      <c r="AB105" s="278"/>
      <c r="AC105" s="278"/>
      <c r="AD105" s="278"/>
      <c r="AE105" s="278"/>
      <c r="AF105" s="278"/>
      <c r="AG105" s="278"/>
      <c r="AH105" s="278"/>
      <c r="AI105" s="278"/>
      <c r="AJ105" s="278"/>
    </row>
    <row r="106" spans="1:36" ht="5.85" customHeight="1" x14ac:dyDescent="0.25"/>
    <row r="107" spans="1:36" ht="22.5" customHeight="1" x14ac:dyDescent="0.25">
      <c r="A107" s="287" t="s">
        <v>166</v>
      </c>
      <c r="B107" s="287"/>
      <c r="C107" s="287"/>
      <c r="D107" s="287"/>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287"/>
      <c r="AC107" s="287"/>
      <c r="AD107" s="287"/>
      <c r="AE107" s="287"/>
      <c r="AF107" s="287"/>
      <c r="AG107" s="287"/>
      <c r="AH107" s="287"/>
      <c r="AI107" s="287"/>
      <c r="AJ107" s="287"/>
    </row>
    <row r="108" spans="1:36" ht="5.85" customHeight="1" x14ac:dyDescent="0.25"/>
    <row r="109" spans="1:36" ht="42.75" customHeight="1" x14ac:dyDescent="0.25">
      <c r="B109" s="97" t="s">
        <v>145</v>
      </c>
      <c r="C109" s="205" t="s">
        <v>163</v>
      </c>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row>
    <row r="110" spans="1:36" ht="5.85" customHeight="1" x14ac:dyDescent="0.25"/>
    <row r="111" spans="1:36" ht="32.25" customHeight="1" x14ac:dyDescent="0.25">
      <c r="A111" s="69"/>
      <c r="B111" s="100" t="s">
        <v>145</v>
      </c>
      <c r="C111" s="205" t="s">
        <v>164</v>
      </c>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row>
    <row r="112" spans="1:36" ht="5.85" customHeight="1" x14ac:dyDescent="0.25"/>
    <row r="113" spans="1:36" ht="33.75" customHeight="1" x14ac:dyDescent="0.25">
      <c r="A113" s="69"/>
      <c r="B113" s="100" t="s">
        <v>145</v>
      </c>
      <c r="C113" s="205" t="s">
        <v>165</v>
      </c>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c r="AE113" s="205"/>
      <c r="AF113" s="205"/>
      <c r="AG113" s="205"/>
      <c r="AH113" s="205"/>
      <c r="AI113" s="205"/>
      <c r="AJ113" s="205"/>
    </row>
    <row r="114" spans="1:36" ht="17.25" customHeight="1" x14ac:dyDescent="0.25"/>
    <row r="115" spans="1:36" x14ac:dyDescent="0.25">
      <c r="A115" s="287" t="s">
        <v>167</v>
      </c>
      <c r="B115" s="287"/>
      <c r="C115" s="287"/>
      <c r="D115" s="287"/>
      <c r="E115" s="287"/>
      <c r="F115" s="287"/>
      <c r="G115" s="287"/>
      <c r="H115" s="287"/>
      <c r="I115" s="287"/>
      <c r="J115" s="287"/>
      <c r="K115" s="287"/>
      <c r="L115" s="287"/>
      <c r="M115" s="287"/>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287"/>
      <c r="AJ115" s="287"/>
    </row>
    <row r="116" spans="1:36" ht="5.85" customHeight="1" x14ac:dyDescent="0.25"/>
    <row r="117" spans="1:36" ht="47.25" customHeight="1" x14ac:dyDescent="0.25">
      <c r="B117" s="97" t="s">
        <v>145</v>
      </c>
      <c r="C117" s="205" t="s">
        <v>168</v>
      </c>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row>
    <row r="118" spans="1:36" ht="5.85" customHeight="1" x14ac:dyDescent="0.25"/>
    <row r="119" spans="1:36" ht="81" customHeight="1" x14ac:dyDescent="0.25">
      <c r="A119" s="69"/>
      <c r="B119" s="100" t="s">
        <v>145</v>
      </c>
      <c r="C119" s="205" t="s">
        <v>199</v>
      </c>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row>
    <row r="120" spans="1:36" ht="11.25" customHeight="1" x14ac:dyDescent="0.25">
      <c r="A120" s="69"/>
      <c r="B120" s="100"/>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row>
    <row r="121" spans="1:36" ht="22.5" customHeight="1" thickBot="1" x14ac:dyDescent="0.3">
      <c r="A121" s="278" t="s">
        <v>169</v>
      </c>
      <c r="B121" s="278"/>
      <c r="C121" s="278"/>
      <c r="D121" s="278"/>
      <c r="E121" s="278"/>
      <c r="F121" s="278"/>
      <c r="G121" s="278"/>
      <c r="H121" s="278"/>
      <c r="I121" s="278"/>
      <c r="J121" s="278"/>
      <c r="K121" s="278"/>
      <c r="L121" s="278"/>
      <c r="M121" s="278"/>
      <c r="N121" s="278"/>
      <c r="O121" s="278"/>
      <c r="P121" s="278"/>
      <c r="Q121" s="278"/>
      <c r="R121" s="278"/>
      <c r="S121" s="278"/>
      <c r="T121" s="278"/>
      <c r="U121" s="278"/>
      <c r="V121" s="278"/>
      <c r="W121" s="278"/>
      <c r="X121" s="278"/>
      <c r="Y121" s="278"/>
      <c r="Z121" s="278"/>
      <c r="AA121" s="278"/>
      <c r="AB121" s="278"/>
      <c r="AC121" s="278"/>
      <c r="AD121" s="278"/>
      <c r="AE121" s="278"/>
      <c r="AF121" s="278"/>
      <c r="AG121" s="278"/>
      <c r="AH121" s="278"/>
      <c r="AI121" s="278"/>
      <c r="AJ121" s="278"/>
    </row>
    <row r="122" spans="1:36" ht="5.85" customHeight="1" x14ac:dyDescent="0.25"/>
    <row r="123" spans="1:36" ht="33" customHeight="1" x14ac:dyDescent="0.25">
      <c r="B123" s="97" t="s">
        <v>145</v>
      </c>
      <c r="C123" s="205" t="s">
        <v>170</v>
      </c>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5"/>
      <c r="AH123" s="205"/>
      <c r="AI123" s="205"/>
      <c r="AJ123" s="205"/>
    </row>
    <row r="124" spans="1:36" ht="5.25" customHeight="1" x14ac:dyDescent="0.25"/>
    <row r="125" spans="1:36" ht="34.5" customHeight="1" x14ac:dyDescent="0.25">
      <c r="A125" s="69"/>
      <c r="B125" s="153" t="s">
        <v>145</v>
      </c>
      <c r="C125" s="205" t="s">
        <v>224</v>
      </c>
      <c r="D125" s="205"/>
      <c r="E125" s="205"/>
      <c r="F125" s="205"/>
      <c r="G125" s="205"/>
      <c r="H125" s="205"/>
      <c r="I125" s="205"/>
      <c r="J125" s="205"/>
      <c r="K125" s="205"/>
      <c r="L125" s="205"/>
      <c r="M125" s="205"/>
      <c r="N125" s="205"/>
      <c r="O125" s="205"/>
      <c r="P125" s="205"/>
      <c r="Q125" s="205"/>
      <c r="R125" s="205"/>
      <c r="S125" s="205"/>
      <c r="T125" s="205"/>
      <c r="U125" s="205"/>
      <c r="V125" s="205"/>
      <c r="W125" s="205"/>
      <c r="X125" s="205"/>
      <c r="Y125" s="205"/>
      <c r="Z125" s="205"/>
      <c r="AA125" s="205"/>
      <c r="AB125" s="205"/>
      <c r="AC125" s="205"/>
      <c r="AD125" s="205"/>
      <c r="AE125" s="205"/>
      <c r="AF125" s="205"/>
      <c r="AG125" s="205"/>
      <c r="AH125" s="205"/>
      <c r="AI125" s="205"/>
      <c r="AJ125" s="205"/>
    </row>
    <row r="126" spans="1:36" ht="5.85" customHeight="1" x14ac:dyDescent="0.25"/>
    <row r="127" spans="1:36" ht="54.75" customHeight="1" x14ac:dyDescent="0.25">
      <c r="A127" s="69"/>
      <c r="B127" s="153" t="s">
        <v>145</v>
      </c>
      <c r="C127" s="205" t="s">
        <v>171</v>
      </c>
      <c r="D127" s="205"/>
      <c r="E127" s="205"/>
      <c r="F127" s="205"/>
      <c r="G127" s="205"/>
      <c r="H127" s="205"/>
      <c r="I127" s="205"/>
      <c r="J127" s="205"/>
      <c r="K127" s="205"/>
      <c r="L127" s="205"/>
      <c r="M127" s="205"/>
      <c r="N127" s="205"/>
      <c r="O127" s="205"/>
      <c r="P127" s="205"/>
      <c r="Q127" s="205"/>
      <c r="R127" s="205"/>
      <c r="S127" s="205"/>
      <c r="T127" s="205"/>
      <c r="U127" s="205"/>
      <c r="V127" s="205"/>
      <c r="W127" s="205"/>
      <c r="X127" s="205"/>
      <c r="Y127" s="205"/>
      <c r="Z127" s="205"/>
      <c r="AA127" s="205"/>
      <c r="AB127" s="205"/>
      <c r="AC127" s="205"/>
      <c r="AD127" s="205"/>
      <c r="AE127" s="205"/>
      <c r="AF127" s="205"/>
      <c r="AG127" s="205"/>
      <c r="AH127" s="205"/>
      <c r="AI127" s="205"/>
      <c r="AJ127" s="205"/>
    </row>
    <row r="128" spans="1:36" ht="0.75" customHeight="1" x14ac:dyDescent="0.25"/>
    <row r="129" spans="1:36" ht="18.600000000000001" customHeight="1" x14ac:dyDescent="0.25">
      <c r="D129" s="101" t="s">
        <v>182</v>
      </c>
      <c r="E129" t="s">
        <v>225</v>
      </c>
      <c r="P129" s="101" t="s">
        <v>182</v>
      </c>
      <c r="Q129" t="s">
        <v>227</v>
      </c>
      <c r="AA129" s="101" t="s">
        <v>182</v>
      </c>
      <c r="AB129" t="s">
        <v>229</v>
      </c>
    </row>
    <row r="130" spans="1:36" ht="18.600000000000001" customHeight="1" x14ac:dyDescent="0.25">
      <c r="D130" s="101" t="s">
        <v>182</v>
      </c>
      <c r="E130" t="s">
        <v>226</v>
      </c>
      <c r="P130" s="101" t="s">
        <v>182</v>
      </c>
      <c r="Q130" t="s">
        <v>228</v>
      </c>
      <c r="AA130" s="101" t="s">
        <v>182</v>
      </c>
      <c r="AB130" t="s">
        <v>230</v>
      </c>
    </row>
    <row r="131" spans="1:36" ht="7.5" customHeight="1" x14ac:dyDescent="0.25">
      <c r="C131" s="299"/>
      <c r="D131" s="299"/>
      <c r="E131" s="299"/>
      <c r="F131" s="299"/>
      <c r="G131" s="299"/>
      <c r="H131" s="299"/>
      <c r="I131" s="299"/>
      <c r="J131" s="299"/>
      <c r="K131" s="299"/>
      <c r="L131" s="299"/>
      <c r="M131" s="299"/>
      <c r="N131" s="299"/>
      <c r="O131" s="299"/>
      <c r="P131" s="299"/>
      <c r="Q131" s="299"/>
      <c r="R131" s="299"/>
      <c r="S131" s="299"/>
      <c r="T131" s="299"/>
      <c r="U131" s="299"/>
      <c r="V131" s="299"/>
      <c r="W131" s="299"/>
      <c r="X131" s="299"/>
      <c r="Y131" s="299"/>
      <c r="Z131" s="299"/>
      <c r="AA131" s="299"/>
      <c r="AB131" s="299"/>
      <c r="AC131" s="299"/>
      <c r="AD131" s="299"/>
      <c r="AE131" s="299"/>
      <c r="AF131" s="299"/>
      <c r="AG131" s="299"/>
      <c r="AH131" s="299"/>
      <c r="AI131" s="299"/>
      <c r="AJ131" s="299"/>
    </row>
    <row r="132" spans="1:36" ht="22.5" customHeight="1" thickBot="1" x14ac:dyDescent="0.3">
      <c r="A132" s="278" t="s">
        <v>172</v>
      </c>
      <c r="B132" s="278"/>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278"/>
    </row>
    <row r="133" spans="1:36" ht="5.85" customHeight="1" x14ac:dyDescent="0.25"/>
    <row r="134" spans="1:36" x14ac:dyDescent="0.25">
      <c r="A134" s="300" t="s">
        <v>180</v>
      </c>
      <c r="B134" s="287"/>
      <c r="C134" s="287"/>
      <c r="D134" s="287"/>
      <c r="E134" s="287"/>
      <c r="F134" s="287"/>
      <c r="G134" s="287"/>
      <c r="H134" s="287"/>
      <c r="I134" s="287"/>
      <c r="J134" s="287"/>
      <c r="K134" s="287"/>
      <c r="L134" s="287"/>
      <c r="M134" s="287"/>
      <c r="N134" s="287"/>
      <c r="O134" s="287"/>
      <c r="P134" s="287"/>
      <c r="Q134" s="287"/>
      <c r="R134" s="287"/>
      <c r="S134" s="287"/>
      <c r="T134" s="287"/>
      <c r="U134" s="287"/>
      <c r="V134" s="287"/>
      <c r="W134" s="287"/>
      <c r="X134" s="287"/>
      <c r="Y134" s="287"/>
      <c r="Z134" s="287"/>
      <c r="AA134" s="287"/>
      <c r="AB134" s="287"/>
      <c r="AC134" s="287"/>
      <c r="AD134" s="287"/>
      <c r="AE134" s="287"/>
      <c r="AF134" s="287"/>
      <c r="AG134" s="287"/>
      <c r="AH134" s="287"/>
      <c r="AI134" s="287"/>
      <c r="AJ134" s="287"/>
    </row>
    <row r="135" spans="1:36" ht="8.25" customHeight="1" x14ac:dyDescent="0.25">
      <c r="U135" s="158"/>
      <c r="V135" s="158"/>
      <c r="W135" s="158"/>
      <c r="X135" s="158"/>
      <c r="Y135" s="158"/>
      <c r="Z135" s="158"/>
      <c r="AA135" s="158"/>
      <c r="AB135" s="158"/>
      <c r="AC135" s="158"/>
    </row>
    <row r="136" spans="1:36" ht="14.25" customHeight="1" x14ac:dyDescent="0.25">
      <c r="A136" s="254" t="s">
        <v>174</v>
      </c>
      <c r="B136" s="254"/>
      <c r="C136" s="254"/>
      <c r="D136" s="254"/>
      <c r="E136" s="254"/>
      <c r="F136" s="254"/>
      <c r="G136" s="254"/>
      <c r="H136" s="254"/>
      <c r="I136" s="251">
        <f>Formulaire!D172</f>
        <v>0</v>
      </c>
      <c r="J136" s="252"/>
      <c r="K136" s="253"/>
      <c r="L136" s="298" t="s">
        <v>176</v>
      </c>
      <c r="M136" s="187"/>
      <c r="N136" s="187"/>
      <c r="O136" s="251">
        <f>Formulaire!F172</f>
        <v>0</v>
      </c>
      <c r="P136" s="252"/>
      <c r="Q136" s="253"/>
      <c r="R136" s="102" t="s">
        <v>177</v>
      </c>
      <c r="S136" s="14"/>
      <c r="T136" s="14"/>
      <c r="U136" s="288"/>
      <c r="V136" s="288"/>
      <c r="W136" s="288"/>
      <c r="X136" s="301"/>
      <c r="Y136" s="301"/>
      <c r="Z136" s="301"/>
      <c r="AA136" s="301"/>
      <c r="AB136" s="301"/>
      <c r="AC136" s="301"/>
      <c r="AD136" s="14"/>
    </row>
    <row r="137" spans="1:36" ht="8.25" customHeight="1" x14ac:dyDescent="0.25">
      <c r="U137" s="158"/>
      <c r="V137" s="158"/>
      <c r="W137" s="158"/>
      <c r="X137" s="158"/>
      <c r="Y137" s="158"/>
      <c r="Z137" s="158"/>
      <c r="AA137" s="158"/>
      <c r="AB137" s="158"/>
      <c r="AC137" s="158"/>
    </row>
    <row r="138" spans="1:36" ht="15.75" customHeight="1" x14ac:dyDescent="0.25">
      <c r="A138" s="254" t="s">
        <v>173</v>
      </c>
      <c r="B138" s="254"/>
      <c r="C138" s="254"/>
      <c r="D138" s="254"/>
      <c r="E138" s="254"/>
      <c r="I138" s="251">
        <f>Formulaire!D182</f>
        <v>0</v>
      </c>
      <c r="J138" s="252"/>
      <c r="K138" s="253"/>
      <c r="L138" s="298" t="s">
        <v>176</v>
      </c>
      <c r="M138" s="187"/>
      <c r="N138" s="187"/>
      <c r="O138" s="251">
        <f>Formulaire!F182</f>
        <v>0</v>
      </c>
      <c r="P138" s="252"/>
      <c r="Q138" s="253"/>
      <c r="R138" s="102" t="s">
        <v>240</v>
      </c>
      <c r="S138" s="14"/>
      <c r="T138" s="14"/>
      <c r="U138" s="251"/>
      <c r="V138" s="252"/>
      <c r="W138" s="253"/>
      <c r="X138" s="160" t="s">
        <v>249</v>
      </c>
      <c r="Y138" s="160"/>
      <c r="Z138" s="160"/>
      <c r="AA138" s="159"/>
      <c r="AB138" s="159"/>
      <c r="AC138" s="159"/>
      <c r="AD138" s="14"/>
    </row>
    <row r="139" spans="1:36" ht="7.5" customHeight="1" x14ac:dyDescent="0.25">
      <c r="A139" s="156"/>
      <c r="B139" s="156"/>
      <c r="C139" s="156"/>
      <c r="D139" s="156"/>
      <c r="E139" s="156"/>
      <c r="H139" s="158"/>
      <c r="I139" s="159"/>
      <c r="J139" s="159"/>
      <c r="K139" s="159"/>
      <c r="L139" s="160"/>
      <c r="M139" s="160"/>
      <c r="N139" s="160"/>
      <c r="O139" s="159"/>
      <c r="P139" s="159"/>
      <c r="Q139" s="159"/>
      <c r="R139" s="160"/>
      <c r="S139" s="160"/>
      <c r="T139" s="160"/>
      <c r="U139" s="159"/>
      <c r="V139" s="159"/>
      <c r="W139" s="159"/>
      <c r="X139" s="161"/>
      <c r="Y139" s="161"/>
      <c r="Z139" s="161"/>
      <c r="AA139" s="161"/>
      <c r="AB139" s="15"/>
      <c r="AC139" s="15"/>
      <c r="AD139" s="14"/>
    </row>
    <row r="140" spans="1:36" ht="17.25" customHeight="1" x14ac:dyDescent="0.25">
      <c r="A140" s="255" t="s">
        <v>175</v>
      </c>
      <c r="B140" s="255"/>
      <c r="C140" s="255"/>
      <c r="D140" s="255"/>
      <c r="E140" s="255"/>
      <c r="I140" s="251">
        <f>Formulaire!D177</f>
        <v>0</v>
      </c>
      <c r="J140" s="252"/>
      <c r="K140" s="253"/>
      <c r="L140" s="298" t="s">
        <v>179</v>
      </c>
      <c r="M140" s="187"/>
      <c r="N140" s="187"/>
      <c r="O140" s="251"/>
      <c r="P140" s="252"/>
      <c r="Q140" s="253"/>
      <c r="R140" s="15" t="s">
        <v>244</v>
      </c>
      <c r="S140" s="15"/>
      <c r="T140" s="15"/>
      <c r="U140" s="15"/>
      <c r="V140" s="15"/>
      <c r="W140" s="15"/>
      <c r="X140" s="15"/>
      <c r="Y140" s="15"/>
      <c r="Z140" s="15"/>
      <c r="AA140" s="15"/>
      <c r="AB140" s="15"/>
      <c r="AC140" s="15"/>
      <c r="AD140" s="15"/>
      <c r="AE140" s="15"/>
      <c r="AF140" s="15"/>
      <c r="AG140" s="15"/>
      <c r="AH140" s="15"/>
    </row>
    <row r="141" spans="1:36" ht="4.5" customHeight="1" x14ac:dyDescent="0.25">
      <c r="A141" s="146"/>
      <c r="B141" s="146"/>
      <c r="C141" s="146"/>
      <c r="D141" s="146"/>
      <c r="E141" s="146"/>
      <c r="G141" s="158"/>
      <c r="H141" s="158"/>
      <c r="I141" s="162"/>
      <c r="J141" s="163"/>
      <c r="K141" s="164"/>
      <c r="L141" s="160"/>
      <c r="M141" s="160"/>
      <c r="N141" s="160"/>
      <c r="O141" s="159"/>
      <c r="P141" s="159"/>
      <c r="Q141" s="159"/>
      <c r="R141" s="158"/>
      <c r="S141" s="158"/>
    </row>
    <row r="142" spans="1:36" ht="13.5" customHeight="1" x14ac:dyDescent="0.25">
      <c r="A142" s="255"/>
      <c r="B142" s="255"/>
      <c r="C142" s="255"/>
      <c r="D142" s="255"/>
      <c r="G142" s="158"/>
      <c r="H142" s="158"/>
      <c r="I142" s="306"/>
      <c r="J142" s="307"/>
      <c r="K142" s="308"/>
      <c r="L142" s="158" t="s">
        <v>246</v>
      </c>
      <c r="M142" s="158"/>
      <c r="N142" s="161"/>
      <c r="O142" s="161"/>
      <c r="P142" s="161"/>
      <c r="Q142" s="161"/>
      <c r="R142" s="161"/>
      <c r="S142" s="161"/>
      <c r="T142" s="309"/>
      <c r="U142" s="310"/>
      <c r="V142" s="311"/>
      <c r="W142" s="161" t="s">
        <v>247</v>
      </c>
      <c r="X142" s="161"/>
      <c r="Y142" s="161"/>
      <c r="Z142" s="161"/>
      <c r="AA142" s="161"/>
      <c r="AB142" s="15"/>
      <c r="AC142" s="309"/>
      <c r="AD142" s="310"/>
      <c r="AE142" s="311"/>
      <c r="AF142" s="161" t="s">
        <v>248</v>
      </c>
      <c r="AG142" s="161"/>
      <c r="AH142" s="161"/>
      <c r="AI142" s="161"/>
      <c r="AJ142" s="15"/>
    </row>
    <row r="143" spans="1:36" ht="6" customHeight="1" x14ac:dyDescent="0.25">
      <c r="I143" s="15"/>
      <c r="J143" s="15"/>
      <c r="K143" s="15"/>
    </row>
    <row r="144" spans="1:36" ht="22.5" customHeight="1" x14ac:dyDescent="0.25">
      <c r="A144" s="165" t="s">
        <v>250</v>
      </c>
      <c r="B144" s="165"/>
      <c r="C144" s="165"/>
      <c r="I144" s="251">
        <f>Formulaire!D186</f>
        <v>0</v>
      </c>
      <c r="J144" s="252"/>
      <c r="K144" s="253"/>
      <c r="L144" s="304" t="s">
        <v>257</v>
      </c>
      <c r="M144" s="205"/>
      <c r="N144" s="205"/>
      <c r="O144" s="205"/>
      <c r="P144" s="227" t="s">
        <v>258</v>
      </c>
      <c r="Q144" s="227"/>
      <c r="R144" s="227"/>
      <c r="S144" s="227"/>
      <c r="T144" s="227"/>
      <c r="U144" s="227"/>
      <c r="V144" s="227"/>
      <c r="W144" s="227"/>
      <c r="X144" s="227"/>
      <c r="Y144" s="227"/>
      <c r="Z144" s="227"/>
      <c r="AA144" s="227"/>
      <c r="AB144" s="227"/>
      <c r="AC144" s="227"/>
      <c r="AD144" s="227"/>
      <c r="AE144" s="227"/>
      <c r="AF144" s="227"/>
      <c r="AG144" s="227"/>
      <c r="AH144" s="227"/>
      <c r="AI144" s="227"/>
      <c r="AJ144" s="227"/>
    </row>
    <row r="145" spans="1:36" ht="5.25" customHeight="1" x14ac:dyDescent="0.25"/>
    <row r="146" spans="1:36" ht="15.75" thickBot="1" x14ac:dyDescent="0.3">
      <c r="A146" s="268" t="s">
        <v>183</v>
      </c>
      <c r="B146" s="269"/>
      <c r="C146" s="269"/>
      <c r="D146" s="269"/>
      <c r="E146" s="269"/>
      <c r="F146" s="269"/>
      <c r="G146" s="269"/>
      <c r="H146" s="269"/>
      <c r="I146" s="269"/>
      <c r="J146" s="269"/>
      <c r="K146" s="269"/>
      <c r="L146" s="269"/>
      <c r="M146" s="269"/>
      <c r="N146" s="269"/>
      <c r="O146" s="269"/>
      <c r="P146" s="269"/>
      <c r="Q146" s="269"/>
      <c r="R146" s="269"/>
      <c r="S146" s="269"/>
      <c r="T146" s="269"/>
      <c r="U146" s="269"/>
      <c r="V146" s="269"/>
      <c r="W146" s="269"/>
      <c r="X146" s="269"/>
      <c r="Y146" s="269"/>
      <c r="Z146" s="269"/>
      <c r="AA146" s="269"/>
      <c r="AB146" s="269"/>
      <c r="AC146" s="269"/>
      <c r="AD146" s="269"/>
      <c r="AE146" s="269"/>
      <c r="AF146" s="269"/>
      <c r="AG146" s="269"/>
      <c r="AH146" s="269"/>
      <c r="AI146" s="269"/>
      <c r="AJ146" s="269"/>
    </row>
    <row r="147" spans="1:36" ht="8.4499999999999993" customHeight="1" x14ac:dyDescent="0.25">
      <c r="A147" s="103"/>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5"/>
    </row>
    <row r="148" spans="1:36" ht="15" customHeight="1" x14ac:dyDescent="0.25">
      <c r="A148" s="106"/>
      <c r="B148" s="107" t="s">
        <v>181</v>
      </c>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262" t="s">
        <v>210</v>
      </c>
      <c r="AD148" s="262"/>
      <c r="AE148" s="143"/>
      <c r="AF148" s="262" t="s">
        <v>211</v>
      </c>
      <c r="AG148" s="262"/>
      <c r="AH148" s="262"/>
      <c r="AI148" s="108"/>
      <c r="AJ148" s="109"/>
    </row>
    <row r="149" spans="1:36" ht="5.25" customHeight="1" x14ac:dyDescent="0.25">
      <c r="A149" s="106"/>
      <c r="AC149" s="263"/>
      <c r="AD149" s="263"/>
      <c r="AF149" s="263"/>
      <c r="AG149" s="263"/>
      <c r="AH149" s="263"/>
      <c r="AJ149" s="110"/>
    </row>
    <row r="150" spans="1:36" ht="22.5" customHeight="1" x14ac:dyDescent="0.25">
      <c r="A150" s="106"/>
      <c r="B150" s="254" t="s">
        <v>174</v>
      </c>
      <c r="C150" s="254"/>
      <c r="D150" s="254"/>
      <c r="E150" s="254"/>
      <c r="F150" s="254"/>
      <c r="G150" s="254"/>
      <c r="H150" s="254"/>
      <c r="I150" s="254"/>
      <c r="J150" s="247"/>
      <c r="K150" s="249"/>
      <c r="L150" s="264" t="s">
        <v>178</v>
      </c>
      <c r="M150" s="265"/>
      <c r="N150" s="265"/>
      <c r="O150" s="265"/>
      <c r="Q150" s="141"/>
      <c r="R150" s="142"/>
      <c r="S150" s="144" t="s">
        <v>176</v>
      </c>
      <c r="T150" s="144"/>
      <c r="U150" s="15"/>
      <c r="V150" s="136"/>
      <c r="W150" s="137"/>
      <c r="X150" s="144" t="s">
        <v>177</v>
      </c>
      <c r="Y150" s="144"/>
      <c r="Z150" s="256" t="s">
        <v>208</v>
      </c>
      <c r="AA150" s="256"/>
      <c r="AB150" s="257"/>
      <c r="AC150" s="247"/>
      <c r="AD150" s="249"/>
      <c r="AE150" s="135" t="s">
        <v>209</v>
      </c>
      <c r="AF150" s="247"/>
      <c r="AG150" s="248"/>
      <c r="AH150" s="249"/>
      <c r="AI150" s="15"/>
      <c r="AJ150" s="110"/>
    </row>
    <row r="151" spans="1:36" ht="14.25" customHeight="1" x14ac:dyDescent="0.25">
      <c r="A151" s="106"/>
      <c r="L151" s="1"/>
      <c r="M151" s="1"/>
      <c r="N151" s="1"/>
      <c r="O151" s="1"/>
      <c r="X151" s="1"/>
      <c r="Y151" s="1"/>
      <c r="AJ151" s="110"/>
    </row>
    <row r="152" spans="1:36" ht="22.5" customHeight="1" x14ac:dyDescent="0.25">
      <c r="A152" s="106"/>
      <c r="B152" s="254" t="s">
        <v>173</v>
      </c>
      <c r="C152" s="254"/>
      <c r="D152" s="254"/>
      <c r="E152" s="254"/>
      <c r="F152" s="254"/>
      <c r="J152" s="247"/>
      <c r="K152" s="249"/>
      <c r="L152" s="264" t="s">
        <v>178</v>
      </c>
      <c r="M152" s="265"/>
      <c r="N152" s="265"/>
      <c r="O152" s="265"/>
      <c r="Q152" s="132"/>
      <c r="R152" s="133"/>
      <c r="S152" s="144" t="s">
        <v>176</v>
      </c>
      <c r="T152" s="144"/>
      <c r="U152" s="15"/>
      <c r="V152" s="132"/>
      <c r="W152" s="134"/>
      <c r="X152" s="144" t="s">
        <v>240</v>
      </c>
      <c r="Y152" s="144"/>
      <c r="Z152" s="256" t="s">
        <v>208</v>
      </c>
      <c r="AA152" s="256"/>
      <c r="AB152" s="257"/>
      <c r="AC152" s="247"/>
      <c r="AD152" s="249"/>
      <c r="AE152" s="135" t="s">
        <v>209</v>
      </c>
      <c r="AF152" s="247"/>
      <c r="AG152" s="248"/>
      <c r="AH152" s="249"/>
      <c r="AI152" s="15"/>
      <c r="AJ152" s="110"/>
    </row>
    <row r="153" spans="1:36" ht="5.25" customHeight="1" x14ac:dyDescent="0.25">
      <c r="A153" s="106"/>
      <c r="B153" s="156"/>
      <c r="C153" s="156"/>
      <c r="D153" s="156"/>
      <c r="E153" s="156"/>
      <c r="F153" s="156"/>
      <c r="I153" s="158"/>
      <c r="J153" s="169"/>
      <c r="K153" s="169"/>
      <c r="L153" s="170"/>
      <c r="M153" s="170"/>
      <c r="N153" s="170"/>
      <c r="O153" s="170"/>
      <c r="P153" s="158"/>
      <c r="Q153" s="169"/>
      <c r="R153" s="169"/>
      <c r="S153" s="171"/>
      <c r="T153" s="171"/>
      <c r="U153" s="161"/>
      <c r="V153" s="169"/>
      <c r="W153" s="169"/>
      <c r="X153" s="171"/>
      <c r="Y153" s="171"/>
      <c r="Z153" s="172"/>
      <c r="AA153" s="172"/>
      <c r="AB153" s="172"/>
      <c r="AC153" s="169"/>
      <c r="AD153" s="169"/>
      <c r="AE153" s="169"/>
      <c r="AF153" s="169"/>
      <c r="AG153" s="169"/>
      <c r="AH153" s="169"/>
      <c r="AI153" s="161"/>
      <c r="AJ153" s="110"/>
    </row>
    <row r="154" spans="1:36" ht="14.25" customHeight="1" x14ac:dyDescent="0.25">
      <c r="A154" s="106"/>
      <c r="B154" s="156"/>
      <c r="C154" s="156"/>
      <c r="D154" s="156"/>
      <c r="E154" s="156"/>
      <c r="F154" s="156"/>
      <c r="I154" s="158"/>
      <c r="J154" s="247"/>
      <c r="K154" s="249"/>
      <c r="L154" s="312" t="s">
        <v>254</v>
      </c>
      <c r="M154" s="313"/>
      <c r="N154" s="313"/>
      <c r="O154" s="313"/>
      <c r="P154" s="313"/>
      <c r="Q154" s="313"/>
      <c r="R154" s="169"/>
      <c r="S154" s="171"/>
      <c r="T154" s="171"/>
      <c r="U154" s="161"/>
      <c r="V154" s="169"/>
      <c r="W154" s="169"/>
      <c r="X154" s="171"/>
      <c r="Y154" s="171"/>
      <c r="Z154" s="172"/>
      <c r="AA154" s="172"/>
      <c r="AB154" s="172"/>
      <c r="AC154" s="169"/>
      <c r="AD154" s="169"/>
      <c r="AE154" s="169"/>
      <c r="AF154" s="169"/>
      <c r="AG154" s="169"/>
      <c r="AH154" s="169"/>
      <c r="AI154" s="161"/>
      <c r="AJ154" s="110"/>
    </row>
    <row r="155" spans="1:36" ht="13.5" customHeight="1" x14ac:dyDescent="0.25">
      <c r="A155" s="106"/>
      <c r="AJ155" s="110"/>
    </row>
    <row r="156" spans="1:36" ht="19.7" customHeight="1" x14ac:dyDescent="0.25">
      <c r="A156" s="106"/>
      <c r="B156" s="255" t="s">
        <v>175</v>
      </c>
      <c r="C156" s="255"/>
      <c r="D156" s="255"/>
      <c r="E156" s="255"/>
      <c r="F156" s="255"/>
      <c r="J156" s="247"/>
      <c r="K156" s="249"/>
      <c r="L156" s="174" t="s">
        <v>179</v>
      </c>
      <c r="M156" s="144"/>
      <c r="U156" s="15"/>
      <c r="Z156" s="256" t="s">
        <v>208</v>
      </c>
      <c r="AA156" s="256"/>
      <c r="AB156" s="257"/>
      <c r="AC156" s="247"/>
      <c r="AD156" s="249"/>
      <c r="AE156" s="135" t="s">
        <v>209</v>
      </c>
      <c r="AF156" s="247"/>
      <c r="AG156" s="248"/>
      <c r="AH156" s="249"/>
      <c r="AI156" s="15"/>
      <c r="AJ156" s="110"/>
    </row>
    <row r="157" spans="1:36" ht="5.25" customHeight="1" x14ac:dyDescent="0.25">
      <c r="A157" s="106"/>
      <c r="AJ157" s="110"/>
    </row>
    <row r="158" spans="1:36" ht="15.75" customHeight="1" x14ac:dyDescent="0.25">
      <c r="A158" s="106"/>
      <c r="J158" s="302"/>
      <c r="K158" s="303"/>
      <c r="L158" s="174" t="s">
        <v>256</v>
      </c>
      <c r="M158" s="146"/>
      <c r="N158" s="146"/>
      <c r="O158" s="146"/>
      <c r="P158" s="146"/>
      <c r="Q158" s="146"/>
      <c r="R158" s="272"/>
      <c r="S158" s="274"/>
      <c r="T158" s="174" t="s">
        <v>247</v>
      </c>
      <c r="U158" s="146"/>
      <c r="V158" s="146"/>
      <c r="W158" s="146"/>
      <c r="X158" s="146"/>
      <c r="Y158" s="146"/>
      <c r="Z158" s="272"/>
      <c r="AA158" s="274"/>
      <c r="AB158" s="174" t="s">
        <v>255</v>
      </c>
      <c r="AC158" s="174"/>
      <c r="AD158" s="146"/>
      <c r="AE158" s="146"/>
      <c r="AF158" s="173"/>
      <c r="AJ158" s="110"/>
    </row>
    <row r="159" spans="1:36" ht="6.95" customHeight="1" x14ac:dyDescent="0.25">
      <c r="A159" s="106"/>
      <c r="AJ159" s="110"/>
    </row>
    <row r="160" spans="1:36" ht="7.5" customHeight="1" x14ac:dyDescent="0.25">
      <c r="A160" s="106"/>
      <c r="AJ160" s="110"/>
    </row>
    <row r="161" spans="1:36" ht="19.7" customHeight="1" x14ac:dyDescent="0.25">
      <c r="A161" s="106"/>
      <c r="B161" s="1" t="s">
        <v>250</v>
      </c>
      <c r="C161" s="1"/>
      <c r="D161" s="1"/>
      <c r="J161" s="302"/>
      <c r="K161" s="303"/>
      <c r="L161" s="175" t="s">
        <v>259</v>
      </c>
      <c r="N161" s="14"/>
      <c r="O161" s="14"/>
      <c r="Q161" s="145"/>
      <c r="Z161" s="15"/>
      <c r="AA161" s="15"/>
      <c r="AB161" s="15"/>
      <c r="AC161" s="146"/>
      <c r="AD161" s="14"/>
      <c r="AE161" s="14"/>
      <c r="AJ161" s="110"/>
    </row>
    <row r="162" spans="1:36" ht="8.4499999999999993" customHeight="1" x14ac:dyDescent="0.25">
      <c r="A162" s="106"/>
      <c r="AJ162" s="110"/>
    </row>
    <row r="163" spans="1:36" ht="19.7" customHeight="1" x14ac:dyDescent="0.25">
      <c r="A163" s="106"/>
      <c r="B163" s="128" t="s">
        <v>203</v>
      </c>
      <c r="C163" s="1"/>
      <c r="D163" s="1"/>
      <c r="J163" s="18"/>
      <c r="K163" s="18"/>
      <c r="L163" s="18"/>
      <c r="M163" s="129" t="s">
        <v>204</v>
      </c>
      <c r="N163" s="14"/>
      <c r="O163" s="14"/>
      <c r="P163" s="130" t="s">
        <v>205</v>
      </c>
      <c r="AJ163" s="110"/>
    </row>
    <row r="164" spans="1:36" ht="8.1" customHeight="1" thickBot="1" x14ac:dyDescent="0.3">
      <c r="A164" s="106"/>
      <c r="AJ164" s="110"/>
    </row>
    <row r="165" spans="1:36" ht="19.5" customHeight="1" thickBot="1" x14ac:dyDescent="0.3">
      <c r="A165" s="106"/>
      <c r="B165" s="148" t="s">
        <v>206</v>
      </c>
      <c r="E165" s="18"/>
      <c r="F165" s="18"/>
      <c r="G165" s="18"/>
      <c r="H165" s="292" t="s">
        <v>145</v>
      </c>
      <c r="I165" s="293"/>
      <c r="J165" s="293"/>
      <c r="K165" s="293"/>
      <c r="L165" s="293"/>
      <c r="M165" s="293"/>
      <c r="N165" s="293"/>
      <c r="O165" s="294"/>
      <c r="R165" s="266" t="s">
        <v>212</v>
      </c>
      <c r="S165" s="267"/>
      <c r="U165" s="131" t="s">
        <v>207</v>
      </c>
      <c r="V165" s="146"/>
      <c r="W165" s="146"/>
      <c r="X165" s="295" t="s">
        <v>145</v>
      </c>
      <c r="Y165" s="296"/>
      <c r="Z165" s="296"/>
      <c r="AA165" s="296"/>
      <c r="AB165" s="296"/>
      <c r="AC165" s="296"/>
      <c r="AD165" s="296"/>
      <c r="AE165" s="296"/>
      <c r="AF165" s="296"/>
      <c r="AG165" s="296"/>
      <c r="AH165" s="297"/>
      <c r="AJ165" s="110"/>
    </row>
    <row r="166" spans="1:36" ht="12.75" customHeight="1" x14ac:dyDescent="0.25">
      <c r="A166" s="106"/>
      <c r="AJ166" s="110"/>
    </row>
    <row r="167" spans="1:36" ht="19.5" customHeight="1" x14ac:dyDescent="0.25">
      <c r="A167" s="106"/>
      <c r="B167" s="107" t="s">
        <v>215</v>
      </c>
      <c r="S167" s="131"/>
      <c r="AJ167" s="110"/>
    </row>
    <row r="168" spans="1:36" ht="3.75" customHeight="1" x14ac:dyDescent="0.25">
      <c r="A168" s="106"/>
      <c r="B168" s="107"/>
      <c r="S168" s="131"/>
      <c r="AJ168" s="110"/>
    </row>
    <row r="169" spans="1:36" s="15" customFormat="1" ht="19.7" customHeight="1" x14ac:dyDescent="0.25">
      <c r="A169" s="138"/>
      <c r="B169" s="147" t="s">
        <v>174</v>
      </c>
      <c r="I169" s="247"/>
      <c r="J169" s="248"/>
      <c r="K169" s="248"/>
      <c r="L169" s="248"/>
      <c r="M169" s="248"/>
      <c r="N169" s="249"/>
      <c r="O169" s="147" t="s">
        <v>173</v>
      </c>
      <c r="R169" s="140"/>
      <c r="S169" s="247"/>
      <c r="T169" s="248"/>
      <c r="U169" s="248"/>
      <c r="V169" s="248"/>
      <c r="W169" s="248"/>
      <c r="X169" s="249"/>
      <c r="Z169" s="147" t="s">
        <v>175</v>
      </c>
      <c r="AD169" s="247"/>
      <c r="AE169" s="248"/>
      <c r="AF169" s="248"/>
      <c r="AG169" s="248"/>
      <c r="AH169" s="248"/>
      <c r="AI169" s="249"/>
      <c r="AJ169" s="110"/>
    </row>
    <row r="170" spans="1:36" s="15" customFormat="1" ht="8.25" customHeight="1" x14ac:dyDescent="0.25">
      <c r="A170" s="138"/>
      <c r="B170" s="107"/>
      <c r="C170"/>
      <c r="D170"/>
      <c r="E170"/>
      <c r="F170"/>
      <c r="G170"/>
      <c r="H170"/>
      <c r="I170"/>
      <c r="J170"/>
      <c r="K170"/>
      <c r="L170"/>
      <c r="M170"/>
      <c r="N170"/>
      <c r="O170"/>
      <c r="P170"/>
      <c r="Q170"/>
      <c r="R170"/>
      <c r="S170" s="131"/>
      <c r="T170"/>
      <c r="U170"/>
      <c r="V170"/>
      <c r="W170"/>
      <c r="X170"/>
      <c r="Y170"/>
      <c r="Z170"/>
      <c r="AA170"/>
      <c r="AB170"/>
      <c r="AC170"/>
      <c r="AD170"/>
      <c r="AE170"/>
      <c r="AF170"/>
      <c r="AG170"/>
      <c r="AH170"/>
      <c r="AI170"/>
      <c r="AJ170" s="110"/>
    </row>
    <row r="171" spans="1:36" s="15" customFormat="1" ht="19.7" customHeight="1" x14ac:dyDescent="0.25">
      <c r="A171" s="138"/>
      <c r="B171" s="140" t="s">
        <v>213</v>
      </c>
      <c r="H171" s="289"/>
      <c r="I171" s="290"/>
      <c r="J171" s="290"/>
      <c r="K171" s="291"/>
      <c r="N171" s="140" t="s">
        <v>214</v>
      </c>
      <c r="T171" s="289"/>
      <c r="U171" s="290"/>
      <c r="V171" s="290"/>
      <c r="W171" s="291"/>
      <c r="AJ171" s="139"/>
    </row>
    <row r="172" spans="1:36" ht="8.4499999999999993" customHeight="1" thickBot="1" x14ac:dyDescent="0.3">
      <c r="A172" s="111"/>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3"/>
    </row>
    <row r="173" spans="1:36" ht="9" customHeight="1" x14ac:dyDescent="0.25"/>
    <row r="174" spans="1:36" x14ac:dyDescent="0.25">
      <c r="A174" s="255" t="s">
        <v>184</v>
      </c>
      <c r="B174" s="255"/>
      <c r="C174" s="255"/>
      <c r="D174" s="255"/>
      <c r="E174" s="255"/>
      <c r="F174" s="255"/>
      <c r="G174" s="255"/>
      <c r="H174" s="255"/>
      <c r="I174" s="255"/>
      <c r="J174" s="255"/>
      <c r="K174" s="255"/>
      <c r="L174" s="255"/>
      <c r="M174" s="255"/>
      <c r="N174" s="255"/>
      <c r="O174" s="255"/>
      <c r="P174" s="255"/>
      <c r="Q174" s="255"/>
      <c r="R174" s="255"/>
      <c r="S174" s="255"/>
      <c r="T174" s="258"/>
      <c r="U174" s="259"/>
      <c r="V174" s="259"/>
      <c r="W174" s="259"/>
      <c r="X174" s="259"/>
      <c r="Y174" s="259"/>
      <c r="Z174" s="259"/>
      <c r="AA174" s="259"/>
      <c r="AB174" s="259"/>
      <c r="AC174" s="259"/>
      <c r="AD174" s="260"/>
    </row>
    <row r="175" spans="1:36" ht="4.5" customHeight="1" x14ac:dyDescent="0.25"/>
    <row r="176" spans="1:36" x14ac:dyDescent="0.25">
      <c r="A176" s="261" t="s">
        <v>185</v>
      </c>
      <c r="B176" s="261"/>
      <c r="C176" s="261"/>
      <c r="D176" s="261"/>
      <c r="E176" s="261"/>
      <c r="F176" s="261"/>
      <c r="G176" s="261"/>
      <c r="H176" s="261"/>
      <c r="I176" s="261"/>
      <c r="J176" s="261"/>
      <c r="K176" s="261"/>
      <c r="L176" s="261"/>
      <c r="M176" s="261"/>
      <c r="N176" s="261"/>
      <c r="W176" s="261" t="s">
        <v>118</v>
      </c>
      <c r="X176" s="261"/>
      <c r="Y176" s="261"/>
      <c r="Z176" s="261"/>
      <c r="AA176" s="261"/>
      <c r="AB176" s="261"/>
      <c r="AC176" s="261"/>
      <c r="AD176" s="261"/>
      <c r="AE176" s="261"/>
      <c r="AF176" s="261"/>
      <c r="AG176" s="261"/>
      <c r="AH176" s="261"/>
      <c r="AI176" s="261"/>
      <c r="AJ176" s="261"/>
    </row>
    <row r="177" spans="1:35" x14ac:dyDescent="0.25">
      <c r="A177" s="250" t="s">
        <v>186</v>
      </c>
      <c r="B177" s="250"/>
      <c r="C177" s="250"/>
      <c r="D177" s="250"/>
      <c r="E177" s="250"/>
      <c r="F177" s="250"/>
      <c r="G177" s="250"/>
      <c r="H177" s="250"/>
      <c r="I177" s="250"/>
      <c r="J177" s="250"/>
      <c r="K177" s="250"/>
      <c r="L177" s="250"/>
      <c r="M177" s="250"/>
      <c r="N177" s="250"/>
    </row>
    <row r="179" spans="1:35"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row>
  </sheetData>
  <sheetProtection selectLockedCells="1"/>
  <mergeCells count="143">
    <mergeCell ref="B73:AM73"/>
    <mergeCell ref="J158:K158"/>
    <mergeCell ref="J156:K156"/>
    <mergeCell ref="R158:S158"/>
    <mergeCell ref="Z158:AA158"/>
    <mergeCell ref="O140:Q140"/>
    <mergeCell ref="A142:D142"/>
    <mergeCell ref="I142:K142"/>
    <mergeCell ref="T142:V142"/>
    <mergeCell ref="AC142:AE142"/>
    <mergeCell ref="J154:K154"/>
    <mergeCell ref="L154:Q154"/>
    <mergeCell ref="C87:AJ87"/>
    <mergeCell ref="A89:AJ89"/>
    <mergeCell ref="C93:AJ93"/>
    <mergeCell ref="C95:AJ95"/>
    <mergeCell ref="C77:AJ77"/>
    <mergeCell ref="C79:AJ79"/>
    <mergeCell ref="C81:AJ81"/>
    <mergeCell ref="A83:AJ83"/>
    <mergeCell ref="C109:AJ109"/>
    <mergeCell ref="S169:X169"/>
    <mergeCell ref="AD169:AI169"/>
    <mergeCell ref="C61:AJ61"/>
    <mergeCell ref="C63:AJ63"/>
    <mergeCell ref="A53:AJ53"/>
    <mergeCell ref="A54:AJ54"/>
    <mergeCell ref="A56:AJ56"/>
    <mergeCell ref="A58:AJ58"/>
    <mergeCell ref="A59:AJ59"/>
    <mergeCell ref="C101:AJ101"/>
    <mergeCell ref="C103:AJ103"/>
    <mergeCell ref="A105:AJ105"/>
    <mergeCell ref="J150:K150"/>
    <mergeCell ref="L150:O150"/>
    <mergeCell ref="C131:AJ131"/>
    <mergeCell ref="A132:AJ132"/>
    <mergeCell ref="A134:AJ134"/>
    <mergeCell ref="A136:H136"/>
    <mergeCell ref="I136:K136"/>
    <mergeCell ref="L136:N136"/>
    <mergeCell ref="I138:K138"/>
    <mergeCell ref="L138:N138"/>
    <mergeCell ref="X136:AC136"/>
    <mergeCell ref="A60:AJ60"/>
    <mergeCell ref="X165:AH165"/>
    <mergeCell ref="A68:AJ68"/>
    <mergeCell ref="A70:AJ70"/>
    <mergeCell ref="A65:AJ65"/>
    <mergeCell ref="A67:AJ67"/>
    <mergeCell ref="A71:AJ71"/>
    <mergeCell ref="A75:AJ75"/>
    <mergeCell ref="AC156:AD156"/>
    <mergeCell ref="AF156:AH156"/>
    <mergeCell ref="A140:E140"/>
    <mergeCell ref="U138:W138"/>
    <mergeCell ref="I140:K140"/>
    <mergeCell ref="L140:N140"/>
    <mergeCell ref="AC152:AD152"/>
    <mergeCell ref="AF152:AH152"/>
    <mergeCell ref="A115:AJ115"/>
    <mergeCell ref="C117:AJ117"/>
    <mergeCell ref="C97:AJ97"/>
    <mergeCell ref="A91:AJ91"/>
    <mergeCell ref="A99:AJ99"/>
    <mergeCell ref="C85:AJ85"/>
    <mergeCell ref="J161:K161"/>
    <mergeCell ref="P144:AJ144"/>
    <mergeCell ref="L144:O144"/>
    <mergeCell ref="C111:AJ111"/>
    <mergeCell ref="C113:AJ113"/>
    <mergeCell ref="A107:AJ107"/>
    <mergeCell ref="A138:E138"/>
    <mergeCell ref="C119:AJ119"/>
    <mergeCell ref="A121:AJ121"/>
    <mergeCell ref="C123:AJ123"/>
    <mergeCell ref="C125:AJ125"/>
    <mergeCell ref="C127:AJ127"/>
    <mergeCell ref="O136:Q136"/>
    <mergeCell ref="O138:Q138"/>
    <mergeCell ref="U136:W136"/>
    <mergeCell ref="A11:H11"/>
    <mergeCell ref="I11:AJ11"/>
    <mergeCell ref="E27:AJ27"/>
    <mergeCell ref="A39:AJ39"/>
    <mergeCell ref="A45:AJ45"/>
    <mergeCell ref="A46:AJ46"/>
    <mergeCell ref="A47:AJ47"/>
    <mergeCell ref="A51:AJ51"/>
    <mergeCell ref="A41:AJ41"/>
    <mergeCell ref="A43:AJ43"/>
    <mergeCell ref="A34:AJ34"/>
    <mergeCell ref="A35:AJ35"/>
    <mergeCell ref="C48:AJ48"/>
    <mergeCell ref="C49:AJ49"/>
    <mergeCell ref="A3:AJ4"/>
    <mergeCell ref="A5:AJ5"/>
    <mergeCell ref="A8:AJ8"/>
    <mergeCell ref="U9:AJ9"/>
    <mergeCell ref="D25:P25"/>
    <mergeCell ref="A17:AJ17"/>
    <mergeCell ref="Y13:AJ13"/>
    <mergeCell ref="A29:AJ29"/>
    <mergeCell ref="A37:AJ37"/>
    <mergeCell ref="A25:C25"/>
    <mergeCell ref="A13:G13"/>
    <mergeCell ref="H13:Q13"/>
    <mergeCell ref="S13:X13"/>
    <mergeCell ref="A21:I21"/>
    <mergeCell ref="A19:AJ19"/>
    <mergeCell ref="E23:F23"/>
    <mergeCell ref="G23:P23"/>
    <mergeCell ref="Q23:R23"/>
    <mergeCell ref="S23:AB23"/>
    <mergeCell ref="A23:C23"/>
    <mergeCell ref="AD23:AF23"/>
    <mergeCell ref="J21:AJ21"/>
    <mergeCell ref="A31:AJ31"/>
    <mergeCell ref="A32:AJ32"/>
    <mergeCell ref="I169:N169"/>
    <mergeCell ref="A177:N177"/>
    <mergeCell ref="I144:K144"/>
    <mergeCell ref="B152:F152"/>
    <mergeCell ref="B156:F156"/>
    <mergeCell ref="Z150:AB150"/>
    <mergeCell ref="Z156:AB156"/>
    <mergeCell ref="Z152:AB152"/>
    <mergeCell ref="A174:S174"/>
    <mergeCell ref="T174:AD174"/>
    <mergeCell ref="A176:N176"/>
    <mergeCell ref="W176:AJ176"/>
    <mergeCell ref="AC148:AD149"/>
    <mergeCell ref="AF148:AH149"/>
    <mergeCell ref="J152:K152"/>
    <mergeCell ref="L152:O152"/>
    <mergeCell ref="R165:S165"/>
    <mergeCell ref="A146:AJ146"/>
    <mergeCell ref="B150:I150"/>
    <mergeCell ref="AC150:AD150"/>
    <mergeCell ref="AF150:AH150"/>
    <mergeCell ref="H171:K171"/>
    <mergeCell ref="T171:W171"/>
    <mergeCell ref="H165:O165"/>
  </mergeCells>
  <pageMargins left="0.31496062992125984" right="0.31496062992125984" top="0.39370078740157483" bottom="0.19685039370078741" header="0.31496062992125984" footer="0.31496062992125984"/>
  <pageSetup paperSize="9" orientation="portrait" r:id="rId1"/>
  <headerFooter>
    <oddHeader>&amp;C&amp;K00+000'</oddHeader>
    <oddFooter>&amp;R&amp;K00-048Page &amp;P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2">
              <controlPr defaultSize="0" autoFill="0" autoLine="0" autoPict="0">
                <anchor moveWithCells="1">
                  <from>
                    <xdr:col>10</xdr:col>
                    <xdr:colOff>104775</xdr:colOff>
                    <xdr:row>162</xdr:row>
                    <xdr:rowOff>47625</xdr:rowOff>
                  </from>
                  <to>
                    <xdr:col>11</xdr:col>
                    <xdr:colOff>152400</xdr:colOff>
                    <xdr:row>163</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142875</xdr:colOff>
                    <xdr:row>162</xdr:row>
                    <xdr:rowOff>47625</xdr:rowOff>
                  </from>
                  <to>
                    <xdr:col>15</xdr:col>
                    <xdr:colOff>47625</xdr:colOff>
                    <xdr:row>163</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A96D-B8B7-43B5-B479-0C7640D7B28A}">
  <dimension ref="A2:E38"/>
  <sheetViews>
    <sheetView topLeftCell="A10" workbookViewId="0">
      <selection activeCell="D32" sqref="D32"/>
    </sheetView>
  </sheetViews>
  <sheetFormatPr baseColWidth="10" defaultRowHeight="15" x14ac:dyDescent="0.25"/>
  <cols>
    <col min="3" max="3" width="8.42578125" customWidth="1"/>
    <col min="4" max="5" width="11.42578125" style="29"/>
  </cols>
  <sheetData>
    <row r="2" spans="1:5" ht="18.75" x14ac:dyDescent="0.3">
      <c r="A2" s="32" t="s">
        <v>44</v>
      </c>
    </row>
    <row r="4" spans="1:5" ht="15.75" x14ac:dyDescent="0.25">
      <c r="A4" s="19" t="s">
        <v>80</v>
      </c>
      <c r="D4" s="18" t="s">
        <v>51</v>
      </c>
      <c r="E4" s="28" t="s">
        <v>17</v>
      </c>
    </row>
    <row r="5" spans="1:5" x14ac:dyDescent="0.25">
      <c r="D5" s="29" t="b">
        <v>0</v>
      </c>
      <c r="E5" s="29" t="b">
        <v>1</v>
      </c>
    </row>
    <row r="7" spans="1:5" ht="15.75" x14ac:dyDescent="0.25">
      <c r="A7" s="19" t="s">
        <v>49</v>
      </c>
      <c r="D7" s="18" t="s">
        <v>51</v>
      </c>
      <c r="E7" s="28" t="s">
        <v>17</v>
      </c>
    </row>
    <row r="8" spans="1:5" x14ac:dyDescent="0.25">
      <c r="A8" s="21" t="s">
        <v>52</v>
      </c>
      <c r="B8" s="14"/>
      <c r="C8" s="16"/>
      <c r="D8" s="18" t="b">
        <v>0</v>
      </c>
      <c r="E8" s="18" t="b">
        <v>1</v>
      </c>
    </row>
    <row r="9" spans="1:5" x14ac:dyDescent="0.25">
      <c r="A9" s="21" t="s">
        <v>54</v>
      </c>
      <c r="B9" s="21"/>
      <c r="C9" s="21"/>
      <c r="D9" s="18" t="b">
        <v>0</v>
      </c>
      <c r="E9" s="18" t="b">
        <v>1</v>
      </c>
    </row>
    <row r="10" spans="1:5" x14ac:dyDescent="0.25">
      <c r="A10" s="21" t="s">
        <v>55</v>
      </c>
      <c r="B10" s="14"/>
      <c r="C10" s="16"/>
      <c r="D10" s="18" t="b">
        <v>0</v>
      </c>
      <c r="E10" s="18" t="b">
        <v>1</v>
      </c>
    </row>
    <row r="11" spans="1:5" x14ac:dyDescent="0.25">
      <c r="A11" s="14"/>
      <c r="B11" s="14"/>
      <c r="C11" s="15"/>
      <c r="D11" s="18"/>
      <c r="E11" s="18"/>
    </row>
    <row r="12" spans="1:5" ht="15.75" x14ac:dyDescent="0.25">
      <c r="A12" s="19" t="s">
        <v>53</v>
      </c>
      <c r="D12" s="18" t="s">
        <v>51</v>
      </c>
      <c r="E12" s="28" t="s">
        <v>17</v>
      </c>
    </row>
    <row r="13" spans="1:5" x14ac:dyDescent="0.25">
      <c r="A13" s="21" t="s">
        <v>57</v>
      </c>
      <c r="B13" s="14"/>
      <c r="C13" s="16"/>
      <c r="D13" s="18" t="b">
        <v>0</v>
      </c>
      <c r="E13" s="18" t="b">
        <v>1</v>
      </c>
    </row>
    <row r="14" spans="1:5" x14ac:dyDescent="0.25">
      <c r="A14" s="21" t="s">
        <v>56</v>
      </c>
      <c r="B14" s="21"/>
      <c r="C14" s="21"/>
      <c r="D14" s="18" t="b">
        <v>0</v>
      </c>
      <c r="E14" s="18" t="b">
        <v>1</v>
      </c>
    </row>
    <row r="15" spans="1:5" x14ac:dyDescent="0.25">
      <c r="A15" s="21" t="s">
        <v>57</v>
      </c>
      <c r="B15" s="14"/>
      <c r="C15" s="16"/>
      <c r="D15" s="18" t="b">
        <v>0</v>
      </c>
      <c r="E15" s="18" t="b">
        <v>1</v>
      </c>
    </row>
    <row r="17" spans="1:5" ht="17.25" x14ac:dyDescent="0.3">
      <c r="A17" s="6" t="s">
        <v>62</v>
      </c>
    </row>
    <row r="18" spans="1:5" ht="17.25" x14ac:dyDescent="0.3">
      <c r="A18" s="6"/>
    </row>
    <row r="19" spans="1:5" x14ac:dyDescent="0.25">
      <c r="A19" s="23" t="s">
        <v>64</v>
      </c>
      <c r="C19" t="b">
        <v>1</v>
      </c>
    </row>
    <row r="20" spans="1:5" x14ac:dyDescent="0.25">
      <c r="A20" s="23" t="s">
        <v>65</v>
      </c>
      <c r="C20" t="b">
        <v>1</v>
      </c>
    </row>
    <row r="21" spans="1:5" x14ac:dyDescent="0.25">
      <c r="A21" s="23" t="s">
        <v>66</v>
      </c>
      <c r="C21" t="b">
        <v>1</v>
      </c>
    </row>
    <row r="22" spans="1:5" x14ac:dyDescent="0.25">
      <c r="A22" s="23" t="s">
        <v>67</v>
      </c>
      <c r="C22" t="b">
        <v>1</v>
      </c>
    </row>
    <row r="23" spans="1:5" x14ac:dyDescent="0.25">
      <c r="A23" s="23" t="s">
        <v>6</v>
      </c>
      <c r="C23" t="b">
        <v>1</v>
      </c>
    </row>
    <row r="24" spans="1:5" x14ac:dyDescent="0.25">
      <c r="A24" s="23" t="s">
        <v>19</v>
      </c>
      <c r="C24" t="b">
        <v>1</v>
      </c>
    </row>
    <row r="25" spans="1:5" x14ac:dyDescent="0.25">
      <c r="A25" s="23" t="s">
        <v>79</v>
      </c>
      <c r="C25" t="b">
        <v>1</v>
      </c>
    </row>
    <row r="26" spans="1:5" x14ac:dyDescent="0.25">
      <c r="A26" s="23" t="s">
        <v>81</v>
      </c>
      <c r="C26" t="b">
        <v>1</v>
      </c>
    </row>
    <row r="28" spans="1:5" ht="18.75" x14ac:dyDescent="0.3">
      <c r="A28" s="32" t="s">
        <v>69</v>
      </c>
      <c r="D28" s="18" t="s">
        <v>51</v>
      </c>
      <c r="E28" s="28" t="s">
        <v>17</v>
      </c>
    </row>
    <row r="29" spans="1:5" x14ac:dyDescent="0.25">
      <c r="D29" s="29" t="b">
        <v>1</v>
      </c>
      <c r="E29" s="29" t="b">
        <v>0</v>
      </c>
    </row>
    <row r="31" spans="1:5" ht="18.75" x14ac:dyDescent="0.3">
      <c r="A31" s="32" t="s">
        <v>72</v>
      </c>
      <c r="D31" s="18" t="s">
        <v>51</v>
      </c>
      <c r="E31" s="28" t="s">
        <v>17</v>
      </c>
    </row>
    <row r="32" spans="1:5" x14ac:dyDescent="0.25">
      <c r="D32" s="29" t="b">
        <v>1</v>
      </c>
      <c r="E32" s="29" t="b">
        <v>0</v>
      </c>
    </row>
    <row r="34" spans="1:5" ht="18.75" x14ac:dyDescent="0.3">
      <c r="A34" s="32" t="s">
        <v>73</v>
      </c>
      <c r="D34" s="18" t="s">
        <v>51</v>
      </c>
      <c r="E34" s="28" t="s">
        <v>17</v>
      </c>
    </row>
    <row r="35" spans="1:5" x14ac:dyDescent="0.25">
      <c r="D35" s="29" t="b">
        <v>1</v>
      </c>
      <c r="E35" s="29" t="b">
        <v>0</v>
      </c>
    </row>
    <row r="37" spans="1:5" ht="18.75" x14ac:dyDescent="0.3">
      <c r="A37" s="32" t="s">
        <v>76</v>
      </c>
      <c r="D37" s="18" t="s">
        <v>51</v>
      </c>
      <c r="E37" s="28" t="s">
        <v>17</v>
      </c>
    </row>
    <row r="38" spans="1:5" x14ac:dyDescent="0.25">
      <c r="D38" s="29" t="b">
        <v>1</v>
      </c>
      <c r="E38" s="29" t="b">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46A13-E3DC-418C-A026-2A2C4EE52637}">
  <dimension ref="A1:J43"/>
  <sheetViews>
    <sheetView workbookViewId="0">
      <selection activeCell="L23" sqref="L23"/>
    </sheetView>
  </sheetViews>
  <sheetFormatPr baseColWidth="10" defaultRowHeight="15" x14ac:dyDescent="0.25"/>
  <cols>
    <col min="1" max="1" width="15.5703125" customWidth="1"/>
    <col min="2" max="3" width="14.5703125" customWidth="1"/>
    <col min="5" max="5" width="14.85546875" customWidth="1"/>
    <col min="6" max="6" width="19" customWidth="1"/>
    <col min="7" max="7" width="10.42578125" customWidth="1"/>
    <col min="8" max="8" width="19" customWidth="1"/>
    <col min="9" max="9" width="19.85546875" customWidth="1"/>
  </cols>
  <sheetData>
    <row r="1" spans="1:7" x14ac:dyDescent="0.25">
      <c r="A1" t="s">
        <v>0</v>
      </c>
    </row>
    <row r="2" spans="1:7" x14ac:dyDescent="0.25">
      <c r="A2" t="s">
        <v>1</v>
      </c>
    </row>
    <row r="3" spans="1:7" x14ac:dyDescent="0.25">
      <c r="A3" t="s">
        <v>2</v>
      </c>
    </row>
    <row r="5" spans="1:7" s="69" customFormat="1" ht="27.75" customHeight="1" x14ac:dyDescent="0.3">
      <c r="A5" s="317" t="s">
        <v>93</v>
      </c>
      <c r="B5" s="317"/>
      <c r="C5" s="317"/>
      <c r="D5" s="317"/>
      <c r="E5" s="317"/>
      <c r="F5" s="317"/>
    </row>
    <row r="7" spans="1:7" ht="15.75" x14ac:dyDescent="0.25">
      <c r="B7" s="34" t="s">
        <v>8</v>
      </c>
      <c r="C7" s="35">
        <f>Formulaire!B57</f>
        <v>0</v>
      </c>
      <c r="E7" s="31" t="s">
        <v>16</v>
      </c>
      <c r="F7" s="35">
        <f>Formulaire!B77</f>
        <v>0</v>
      </c>
    </row>
    <row r="9" spans="1:7" ht="15" customHeight="1" x14ac:dyDescent="0.25">
      <c r="A9" s="36"/>
      <c r="B9" s="37"/>
      <c r="C9" s="38" t="s">
        <v>9</v>
      </c>
      <c r="D9" s="38" t="s">
        <v>11</v>
      </c>
      <c r="E9" s="38" t="s">
        <v>7</v>
      </c>
      <c r="F9" s="335" t="s">
        <v>10</v>
      </c>
      <c r="G9" s="335"/>
    </row>
    <row r="10" spans="1:7" ht="15" customHeight="1" x14ac:dyDescent="0.25">
      <c r="A10" s="336" t="s">
        <v>3</v>
      </c>
      <c r="B10" s="42" t="s">
        <v>12</v>
      </c>
      <c r="C10" s="53">
        <v>0.08</v>
      </c>
      <c r="D10" s="54">
        <v>0.21</v>
      </c>
      <c r="E10" s="55">
        <f>C7*C10</f>
        <v>0</v>
      </c>
      <c r="F10" s="56">
        <f>E10/D10</f>
        <v>0</v>
      </c>
      <c r="G10" s="339">
        <f>SUM(F10:F13)</f>
        <v>0</v>
      </c>
    </row>
    <row r="11" spans="1:7" ht="15" customHeight="1" x14ac:dyDescent="0.25">
      <c r="A11" s="337"/>
      <c r="B11" s="43" t="s">
        <v>14</v>
      </c>
      <c r="C11" s="53">
        <v>4.0000000000000001E-3</v>
      </c>
      <c r="D11" s="54">
        <v>0.03</v>
      </c>
      <c r="E11" s="55">
        <f>IF(OR(Calc1!D5=FALSE,Calc1!D8=TRUE,Calc1!D13=TRUE),0,F7*C11)</f>
        <v>0</v>
      </c>
      <c r="F11" s="56">
        <f>E11/D11</f>
        <v>0</v>
      </c>
      <c r="G11" s="340"/>
    </row>
    <row r="12" spans="1:7" ht="15.75" customHeight="1" x14ac:dyDescent="0.25">
      <c r="A12" s="337"/>
      <c r="B12" s="43" t="s">
        <v>83</v>
      </c>
      <c r="C12" s="53">
        <v>4.1000000000000002E-2</v>
      </c>
      <c r="D12" s="54">
        <v>0.45</v>
      </c>
      <c r="E12" s="55">
        <f>IF(OR(Calc1!D5=FALSE,Calc1!D9=TRUE,Calc1!D14=TRUE),0,F7*C12)</f>
        <v>0</v>
      </c>
      <c r="F12" s="56">
        <f t="shared" ref="F12:F13" si="0">E12/D12</f>
        <v>0</v>
      </c>
      <c r="G12" s="340"/>
    </row>
    <row r="13" spans="1:7" x14ac:dyDescent="0.25">
      <c r="A13" s="337"/>
      <c r="B13" s="43" t="s">
        <v>15</v>
      </c>
      <c r="C13" s="53">
        <v>5.0000000000000001E-3</v>
      </c>
      <c r="D13" s="54">
        <v>0.03</v>
      </c>
      <c r="E13" s="55">
        <f>IF(OR(Calc1!D5=FALSE,Calc1!D10=TRUE,Calc1!D15=TRUE),0,F7*C13)</f>
        <v>0</v>
      </c>
      <c r="F13" s="56">
        <f t="shared" si="0"/>
        <v>0</v>
      </c>
      <c r="G13" s="340"/>
    </row>
    <row r="14" spans="1:7" x14ac:dyDescent="0.25">
      <c r="A14" s="338" t="s">
        <v>84</v>
      </c>
      <c r="B14" s="44" t="s">
        <v>19</v>
      </c>
      <c r="C14" s="49">
        <v>0.1</v>
      </c>
      <c r="D14" s="50">
        <v>0.4</v>
      </c>
      <c r="E14" s="51">
        <f>IF(AND(Calc1!C24=FALSE,Calc1!D5=FALSE),0,IF(Calc1!D5=TRUE,F7*C14,F7*C14*0.1))</f>
        <v>0</v>
      </c>
      <c r="F14" s="52">
        <f>E14/D14</f>
        <v>0</v>
      </c>
      <c r="G14" s="341">
        <f>SUM(F14:F17)</f>
        <v>0</v>
      </c>
    </row>
    <row r="15" spans="1:7" x14ac:dyDescent="0.25">
      <c r="A15" s="338"/>
      <c r="B15" s="44" t="s">
        <v>20</v>
      </c>
      <c r="C15" s="49">
        <v>5.0000000000000001E-3</v>
      </c>
      <c r="D15" s="50">
        <v>0.03</v>
      </c>
      <c r="E15" s="51">
        <f>IF(Calc1!D13=TRUE,F7*C15,0)</f>
        <v>0</v>
      </c>
      <c r="F15" s="52">
        <f>E15/D15</f>
        <v>0</v>
      </c>
      <c r="G15" s="342"/>
    </row>
    <row r="16" spans="1:7" x14ac:dyDescent="0.25">
      <c r="A16" s="338"/>
      <c r="B16" s="44" t="s">
        <v>82</v>
      </c>
      <c r="C16" s="49">
        <v>4.1000000000000002E-2</v>
      </c>
      <c r="D16" s="50">
        <v>0.03</v>
      </c>
      <c r="E16" s="51">
        <f>IF(Calc1!D14=TRUE,F7*C16,0)</f>
        <v>0</v>
      </c>
      <c r="F16" s="52">
        <f t="shared" ref="F16:F17" si="1">E16/D16</f>
        <v>0</v>
      </c>
      <c r="G16" s="342"/>
    </row>
    <row r="17" spans="1:10" x14ac:dyDescent="0.25">
      <c r="A17" s="338"/>
      <c r="B17" s="44" t="s">
        <v>21</v>
      </c>
      <c r="C17" s="49">
        <v>6.0000000000000001E-3</v>
      </c>
      <c r="D17" s="50">
        <v>0.03</v>
      </c>
      <c r="E17" s="51">
        <f>IF(Calc1!D15=TRUE,F7*C17,0)</f>
        <v>0</v>
      </c>
      <c r="F17" s="52">
        <f t="shared" si="1"/>
        <v>0</v>
      </c>
      <c r="G17" s="342"/>
    </row>
    <row r="18" spans="1:10" x14ac:dyDescent="0.25">
      <c r="A18" s="45" t="s">
        <v>85</v>
      </c>
      <c r="B18" s="46"/>
      <c r="C18" s="57">
        <v>0.2</v>
      </c>
      <c r="D18" s="58">
        <v>0.15</v>
      </c>
      <c r="E18" s="59">
        <f>IF(OR(Calc1!C19=TRUE,Calc1!C20=TRUE,Calc1!C21=TRUE,Calc1!C22=TRUE),C7*C18,0)</f>
        <v>0</v>
      </c>
      <c r="F18" s="329">
        <f>E18/D18</f>
        <v>0</v>
      </c>
      <c r="G18" s="329"/>
    </row>
    <row r="19" spans="1:10" x14ac:dyDescent="0.25">
      <c r="A19" s="47" t="s">
        <v>86</v>
      </c>
      <c r="B19" s="48"/>
      <c r="C19" s="60">
        <v>0.03</v>
      </c>
      <c r="D19" s="61">
        <v>0.3</v>
      </c>
      <c r="E19" s="62">
        <f>IF(Calc1!C23=TRUE,C7*C19,0)</f>
        <v>0</v>
      </c>
      <c r="F19" s="330">
        <f>E19/D19</f>
        <v>0</v>
      </c>
      <c r="G19" s="330"/>
    </row>
    <row r="20" spans="1:10" x14ac:dyDescent="0.25">
      <c r="C20" s="39">
        <f>SUM(C10:C19)</f>
        <v>0.51200000000000001</v>
      </c>
      <c r="D20" s="40">
        <f>(C10*D10+C11*D11+C14*D14+C18*D18+C19*D19)/C20</f>
        <v>0.18734374999999998</v>
      </c>
      <c r="E20" s="41">
        <f>C7*C20</f>
        <v>0</v>
      </c>
      <c r="F20" s="331">
        <f>SUM(F10:F19)</f>
        <v>0</v>
      </c>
      <c r="G20" s="331"/>
    </row>
    <row r="23" spans="1:10" ht="18.75" x14ac:dyDescent="0.3">
      <c r="A23" s="32" t="s">
        <v>94</v>
      </c>
      <c r="H23" s="32" t="s">
        <v>97</v>
      </c>
    </row>
    <row r="25" spans="1:10" ht="15.75" thickBot="1" x14ac:dyDescent="0.3">
      <c r="A25" s="326" t="s">
        <v>90</v>
      </c>
      <c r="B25" s="327"/>
      <c r="C25" s="327"/>
      <c r="E25" s="322" t="s">
        <v>91</v>
      </c>
      <c r="F25" s="322"/>
    </row>
    <row r="26" spans="1:10" ht="48" thickTop="1" x14ac:dyDescent="0.25">
      <c r="A26" s="325" t="s">
        <v>89</v>
      </c>
      <c r="B26" s="325"/>
      <c r="C26" s="63" t="s">
        <v>219</v>
      </c>
      <c r="D26" s="152" t="s">
        <v>220</v>
      </c>
      <c r="E26" s="63" t="s">
        <v>22</v>
      </c>
      <c r="F26" s="70" t="s">
        <v>23</v>
      </c>
      <c r="I26" s="2"/>
      <c r="J26" s="2"/>
    </row>
    <row r="27" spans="1:10" ht="15.75" x14ac:dyDescent="0.25">
      <c r="A27" s="332" t="s">
        <v>3</v>
      </c>
      <c r="B27" s="324">
        <f>ROUNDUP((F10+F11+F12+F13)*1.1,0)</f>
        <v>0</v>
      </c>
      <c r="C27" s="334">
        <f>(Formulaire!D172*660+Formulaire!F172*180)</f>
        <v>0</v>
      </c>
      <c r="D27" s="344">
        <f>C27+IF(Calc1!D32=FALSE,C31,0)+IF(Calc1!D29=FALSE,C35,0)+IF(Calc1!D35=FALSE,C36,0)</f>
        <v>0</v>
      </c>
      <c r="E27" s="318">
        <f>(ROUNDUP(C27,0)-200)*0.085</f>
        <v>-17</v>
      </c>
      <c r="F27" s="343">
        <f>ROUND(E37,0)*0.085</f>
        <v>0</v>
      </c>
      <c r="H27" s="75" t="s">
        <v>98</v>
      </c>
      <c r="I27" s="76">
        <f>E37/180</f>
        <v>0</v>
      </c>
      <c r="J27" s="85">
        <f>ROUND(I27,0)</f>
        <v>0</v>
      </c>
    </row>
    <row r="28" spans="1:10" ht="15.75" x14ac:dyDescent="0.25">
      <c r="A28" s="333"/>
      <c r="B28" s="321"/>
      <c r="C28" s="323" t="e">
        <f>(#REF!*660+#REF!*180)</f>
        <v>#REF!</v>
      </c>
      <c r="D28" s="345" t="e">
        <f>(#REF!*660+#REF!*180)</f>
        <v>#REF!</v>
      </c>
      <c r="E28" s="318"/>
      <c r="F28" s="343"/>
      <c r="H28" s="77" t="s">
        <v>99</v>
      </c>
      <c r="I28" s="78">
        <f>E37/660</f>
        <v>0</v>
      </c>
      <c r="J28" s="86">
        <f t="shared" ref="J28:J32" si="2">ROUND(I28,0)</f>
        <v>0</v>
      </c>
    </row>
    <row r="29" spans="1:10" ht="15.75" x14ac:dyDescent="0.25">
      <c r="A29" s="333"/>
      <c r="B29" s="321"/>
      <c r="C29" s="323" t="e">
        <f>(#REF!*660+#REF!*180)</f>
        <v>#REF!</v>
      </c>
      <c r="D29" s="345" t="e">
        <f>(#REF!*660+#REF!*180)</f>
        <v>#REF!</v>
      </c>
      <c r="E29" s="318"/>
      <c r="F29" s="343"/>
      <c r="H29" s="79" t="s">
        <v>100</v>
      </c>
      <c r="I29" s="80">
        <f>B35/340</f>
        <v>0</v>
      </c>
      <c r="J29" s="87">
        <f t="shared" si="2"/>
        <v>0</v>
      </c>
    </row>
    <row r="30" spans="1:10" ht="16.5" thickBot="1" x14ac:dyDescent="0.3">
      <c r="A30" s="333"/>
      <c r="B30" s="321"/>
      <c r="C30" s="323" t="e">
        <f>(#REF!*660+#REF!*180)</f>
        <v>#REF!</v>
      </c>
      <c r="D30" s="345" t="e">
        <f>(#REF!*660+#REF!*180)</f>
        <v>#REF!</v>
      </c>
      <c r="E30" s="319"/>
      <c r="F30" s="343"/>
      <c r="H30" s="79" t="s">
        <v>101</v>
      </c>
      <c r="I30" s="80">
        <f>B35/660</f>
        <v>0</v>
      </c>
      <c r="J30" s="87">
        <f t="shared" si="2"/>
        <v>0</v>
      </c>
    </row>
    <row r="31" spans="1:10" ht="15.75" x14ac:dyDescent="0.25">
      <c r="A31" s="320" t="s">
        <v>4</v>
      </c>
      <c r="B31" s="321">
        <f>(F14+F15+F16+F17)*1.1</f>
        <v>0</v>
      </c>
      <c r="C31" s="323">
        <f>Formulaire!D177*240</f>
        <v>0</v>
      </c>
      <c r="D31" s="345">
        <f>IF(Calc1!D32=TRUE,Formulaire!D177*240,0)</f>
        <v>0</v>
      </c>
      <c r="E31" s="328" t="s">
        <v>92</v>
      </c>
      <c r="F31" s="343"/>
      <c r="H31" s="81" t="s">
        <v>102</v>
      </c>
      <c r="I31" s="83">
        <f>B31/240</f>
        <v>0</v>
      </c>
      <c r="J31" s="88">
        <f t="shared" si="2"/>
        <v>0</v>
      </c>
    </row>
    <row r="32" spans="1:10" ht="15.75" x14ac:dyDescent="0.25">
      <c r="A32" s="320"/>
      <c r="B32" s="321"/>
      <c r="C32" s="323" t="e">
        <f>IF(Calc1!#REF!=TRUE,#REF!*240,0)</f>
        <v>#REF!</v>
      </c>
      <c r="D32" s="345" t="e">
        <f>IF(Calc1!#REF!=TRUE,#REF!*240,0)</f>
        <v>#REF!</v>
      </c>
      <c r="E32" s="328"/>
      <c r="F32" s="343"/>
      <c r="H32" s="82" t="s">
        <v>98</v>
      </c>
      <c r="I32" s="84">
        <f>B36/120</f>
        <v>0</v>
      </c>
      <c r="J32" s="89">
        <f t="shared" si="2"/>
        <v>0</v>
      </c>
    </row>
    <row r="33" spans="1:8" x14ac:dyDescent="0.25">
      <c r="A33" s="320"/>
      <c r="B33" s="321"/>
      <c r="C33" s="323" t="e">
        <f>IF(Calc1!#REF!=TRUE,#REF!*240,0)</f>
        <v>#REF!</v>
      </c>
      <c r="D33" s="345" t="e">
        <f>IF(Calc1!#REF!=TRUE,#REF!*240,0)</f>
        <v>#REF!</v>
      </c>
      <c r="E33" s="328"/>
      <c r="F33" s="343"/>
    </row>
    <row r="34" spans="1:8" x14ac:dyDescent="0.25">
      <c r="A34" s="320"/>
      <c r="B34" s="321"/>
      <c r="C34" s="323" t="e">
        <f>IF(Calc1!#REF!=TRUE,#REF!*240,0)</f>
        <v>#REF!</v>
      </c>
      <c r="D34" s="345" t="e">
        <f>IF(Calc1!#REF!=TRUE,#REF!*240,0)</f>
        <v>#REF!</v>
      </c>
      <c r="E34" s="328"/>
      <c r="F34" s="343"/>
    </row>
    <row r="35" spans="1:8" x14ac:dyDescent="0.25">
      <c r="A35" s="66" t="s">
        <v>5</v>
      </c>
      <c r="B35" s="64">
        <f>F18*1.1</f>
        <v>0</v>
      </c>
      <c r="C35" s="65">
        <f>Formulaire!D182*660+Formulaire!F182*340</f>
        <v>0</v>
      </c>
      <c r="D35" s="151">
        <f>IF(Calc1!D29=TRUE,Formulaire!D182*660+Formulaire!F182*340,0)</f>
        <v>0</v>
      </c>
      <c r="E35" s="68" t="s">
        <v>92</v>
      </c>
      <c r="F35" s="343"/>
    </row>
    <row r="36" spans="1:8" x14ac:dyDescent="0.25">
      <c r="A36" s="67" t="s">
        <v>6</v>
      </c>
      <c r="B36" s="64">
        <f>F19*1.1</f>
        <v>0</v>
      </c>
      <c r="C36" s="65">
        <f>ROUNDUP(B36/120,0)*120</f>
        <v>0</v>
      </c>
      <c r="D36" s="151">
        <f>IF(Calc1!D35=TRUE,ROUNDUP(B36/120,0)*120,0)</f>
        <v>0</v>
      </c>
      <c r="E36" s="68" t="s">
        <v>92</v>
      </c>
      <c r="F36" s="343"/>
    </row>
    <row r="37" spans="1:8" ht="21" x14ac:dyDescent="0.35">
      <c r="B37" s="71">
        <f>SUM(B27:B36)</f>
        <v>0</v>
      </c>
      <c r="C37" s="149">
        <f>C27+C31+C35+C36</f>
        <v>0</v>
      </c>
      <c r="D37" s="73">
        <f>D27+D31+D35+D36</f>
        <v>0</v>
      </c>
      <c r="E37" s="314">
        <f>C27+IF(Calc1!D32=FALSE,C31,0)+IF(Calc1!D29=FALSE,C35,0)+IF(Calc1!D35=FALSE,C36,0)</f>
        <v>0</v>
      </c>
      <c r="F37" s="315"/>
      <c r="H37" s="125"/>
    </row>
    <row r="38" spans="1:8" ht="21" x14ac:dyDescent="0.35">
      <c r="B38" s="72" t="s">
        <v>95</v>
      </c>
      <c r="C38" s="150" t="s">
        <v>218</v>
      </c>
      <c r="D38" s="74" t="s">
        <v>218</v>
      </c>
      <c r="E38" s="316" t="s">
        <v>96</v>
      </c>
      <c r="F38" s="315"/>
    </row>
    <row r="42" spans="1:8" x14ac:dyDescent="0.25">
      <c r="A42" s="3" t="s">
        <v>13</v>
      </c>
    </row>
    <row r="43" spans="1:8" x14ac:dyDescent="0.25">
      <c r="A43" s="3" t="s">
        <v>18</v>
      </c>
    </row>
  </sheetData>
  <mergeCells count="25">
    <mergeCell ref="C27:C30"/>
    <mergeCell ref="F9:G9"/>
    <mergeCell ref="A10:A13"/>
    <mergeCell ref="A14:A17"/>
    <mergeCell ref="G10:G13"/>
    <mergeCell ref="G14:G17"/>
    <mergeCell ref="F27:F36"/>
    <mergeCell ref="D27:D30"/>
    <mergeCell ref="D31:D34"/>
    <mergeCell ref="E37:F37"/>
    <mergeCell ref="E38:F38"/>
    <mergeCell ref="A5:F5"/>
    <mergeCell ref="E27:E30"/>
    <mergeCell ref="A31:A34"/>
    <mergeCell ref="B31:B34"/>
    <mergeCell ref="E25:F25"/>
    <mergeCell ref="C31:C34"/>
    <mergeCell ref="B27:B30"/>
    <mergeCell ref="A26:B26"/>
    <mergeCell ref="A25:C25"/>
    <mergeCell ref="E31:E34"/>
    <mergeCell ref="F18:G18"/>
    <mergeCell ref="F19:G19"/>
    <mergeCell ref="F20:G20"/>
    <mergeCell ref="A27:A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607bb19-2876-4377-bf12-58e193baeea3">
      <Terms xmlns="http://schemas.microsoft.com/office/infopath/2007/PartnerControls"/>
    </lcf76f155ced4ddcb4097134ff3c332f>
    <TaxCatchAll xmlns="29c71a30-fc60-4ebd-b910-a02646b2c79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8E1A51648CFF4291361B41CB0BBF15" ma:contentTypeVersion="18" ma:contentTypeDescription="Crée un document." ma:contentTypeScope="" ma:versionID="81fee27f5b849b6e06dac5316d66e036">
  <xsd:schema xmlns:xsd="http://www.w3.org/2001/XMLSchema" xmlns:xs="http://www.w3.org/2001/XMLSchema" xmlns:p="http://schemas.microsoft.com/office/2006/metadata/properties" xmlns:ns2="b607bb19-2876-4377-bf12-58e193baeea3" xmlns:ns3="29c71a30-fc60-4ebd-b910-a02646b2c79d" targetNamespace="http://schemas.microsoft.com/office/2006/metadata/properties" ma:root="true" ma:fieldsID="971002ed5fffc939686799bc5535761a" ns2:_="" ns3:_="">
    <xsd:import namespace="b607bb19-2876-4377-bf12-58e193baeea3"/>
    <xsd:import namespace="29c71a30-fc60-4ebd-b910-a02646b2c79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07bb19-2876-4377-bf12-58e193bae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5823d14e-7f3a-42d4-91a7-c965b3852e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c71a30-fc60-4ebd-b910-a02646b2c79d"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3d64ed58-9441-4742-aafa-5123bf98ac10}" ma:internalName="TaxCatchAll" ma:showField="CatchAllData" ma:web="29c71a30-fc60-4ebd-b910-a02646b2c7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888E4D-4AB7-448B-9B55-03514B3F2249}">
  <ds:schemaRefs>
    <ds:schemaRef ds:uri="http://schemas.microsoft.com/sharepoint/v3/contenttype/forms"/>
  </ds:schemaRefs>
</ds:datastoreItem>
</file>

<file path=customXml/itemProps2.xml><?xml version="1.0" encoding="utf-8"?>
<ds:datastoreItem xmlns:ds="http://schemas.openxmlformats.org/officeDocument/2006/customXml" ds:itemID="{7FF5D9E8-4FFE-4494-B6C9-0FE603A597B0}">
  <ds:schemaRefs>
    <ds:schemaRef ds:uri="http://schemas.microsoft.com/office/2006/metadata/properties"/>
    <ds:schemaRef ds:uri="http://schemas.microsoft.com/office/infopath/2007/PartnerControls"/>
    <ds:schemaRef ds:uri="b607bb19-2876-4377-bf12-58e193baeea3"/>
    <ds:schemaRef ds:uri="29c71a30-fc60-4ebd-b910-a02646b2c79d"/>
  </ds:schemaRefs>
</ds:datastoreItem>
</file>

<file path=customXml/itemProps3.xml><?xml version="1.0" encoding="utf-8"?>
<ds:datastoreItem xmlns:ds="http://schemas.openxmlformats.org/officeDocument/2006/customXml" ds:itemID="{A21A79D6-249E-4C56-BCD4-C1AE507C75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Mode d'emploi</vt:lpstr>
      <vt:lpstr>Formulaire</vt:lpstr>
      <vt:lpstr>Convention</vt:lpstr>
      <vt:lpstr>Calc1</vt:lpstr>
      <vt:lpstr>Calc2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Portable</dc:creator>
  <cp:lastModifiedBy>Marion ROY | SMTC</cp:lastModifiedBy>
  <cp:lastPrinted>2023-07-17T13:04:52Z</cp:lastPrinted>
  <dcterms:created xsi:type="dcterms:W3CDTF">2017-12-13T15:11:19Z</dcterms:created>
  <dcterms:modified xsi:type="dcterms:W3CDTF">2024-06-28T07:47:18Z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0x010100E68E1A51648CFF4291361B41CB0BBF15</vt:lpwstr>
  </property>
  <property fmtid="{D5CDD505-2E9C-101B-9397-08002B2CF9AE}" pid="3" name="MediaServiceImageTags">
    <vt:lpwstr/>
  </property>
</Properties>
</file>